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post\БЮДЖЕТЫ\бюджет 2025\УТОЧНЕНИЕ АВГУСТ\Решение\"/>
    </mc:Choice>
  </mc:AlternateContent>
  <bookViews>
    <workbookView xWindow="0" yWindow="0" windowWidth="28800" windowHeight="12300"/>
  </bookViews>
  <sheets>
    <sheet name="уточн. бюдж. доходы" sheetId="10" r:id="rId1"/>
  </sheets>
  <definedNames>
    <definedName name="_xlnm.Print_Titles" localSheetId="0">'уточн. бюдж. доходы'!$A:$B,'уточн. бюдж. доходы'!$7:$8</definedName>
    <definedName name="_xlnm.Print_Area" localSheetId="0">'уточн. бюдж. доходы'!$A$1:$N$246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12" i="10" l="1"/>
  <c r="M12" i="10"/>
  <c r="O230" i="10" l="1"/>
  <c r="P230" i="10"/>
  <c r="Q230" i="10"/>
  <c r="O231" i="10"/>
  <c r="P231" i="10"/>
  <c r="Q231" i="10"/>
  <c r="O232" i="10"/>
  <c r="P232" i="10"/>
  <c r="Q232" i="10"/>
  <c r="O233" i="10"/>
  <c r="P233" i="10"/>
  <c r="Q233" i="10"/>
  <c r="O234" i="10"/>
  <c r="P234" i="10"/>
  <c r="Q234" i="10"/>
  <c r="O228" i="10"/>
  <c r="P228" i="10"/>
  <c r="Q228" i="10"/>
  <c r="Q223" i="10"/>
  <c r="Q222" i="10"/>
  <c r="Q221" i="10"/>
  <c r="P221" i="10"/>
  <c r="O221" i="10"/>
  <c r="O219" i="10"/>
  <c r="P219" i="10"/>
  <c r="Q219" i="10"/>
  <c r="O216" i="10"/>
  <c r="P216" i="10"/>
  <c r="Q216" i="10"/>
  <c r="O217" i="10"/>
  <c r="P217" i="10"/>
  <c r="Q217" i="10"/>
  <c r="O203" i="10"/>
  <c r="P203" i="10"/>
  <c r="Q203" i="10"/>
  <c r="O185" i="10"/>
  <c r="P185" i="10"/>
  <c r="Q185" i="10"/>
  <c r="O186" i="10"/>
  <c r="P186" i="10"/>
  <c r="Q186" i="10"/>
  <c r="Q174" i="10"/>
  <c r="P174" i="10"/>
  <c r="O174" i="10"/>
  <c r="O177" i="10"/>
  <c r="P177" i="10"/>
  <c r="Q177" i="10"/>
  <c r="O178" i="10"/>
  <c r="P178" i="10"/>
  <c r="Q178" i="10"/>
  <c r="O179" i="10"/>
  <c r="P179" i="10"/>
  <c r="Q179" i="10"/>
  <c r="O180" i="10"/>
  <c r="P180" i="10"/>
  <c r="Q180" i="10"/>
  <c r="O172" i="10"/>
  <c r="P172" i="10"/>
  <c r="Q172" i="10"/>
  <c r="N182" i="10"/>
  <c r="M182" i="10"/>
  <c r="L182" i="10"/>
  <c r="N181" i="10"/>
  <c r="M181" i="10"/>
  <c r="L181" i="10"/>
  <c r="N11" i="10" l="1"/>
  <c r="N10" i="10" s="1"/>
  <c r="M11" i="10"/>
  <c r="M10" i="10" s="1"/>
  <c r="N242" i="10"/>
  <c r="M242" i="10"/>
  <c r="L242" i="10"/>
  <c r="N238" i="10"/>
  <c r="M238" i="10"/>
  <c r="L238" i="10"/>
  <c r="N227" i="10"/>
  <c r="M227" i="10"/>
  <c r="L227" i="10"/>
  <c r="N224" i="10"/>
  <c r="M224" i="10"/>
  <c r="L224" i="10"/>
  <c r="M223" i="10"/>
  <c r="L223" i="10"/>
  <c r="M222" i="10"/>
  <c r="L222" i="10"/>
  <c r="N218" i="10"/>
  <c r="M218" i="10"/>
  <c r="L218" i="10"/>
  <c r="N215" i="10"/>
  <c r="M215" i="10"/>
  <c r="M214" i="10" s="1"/>
  <c r="L215" i="10"/>
  <c r="N204" i="10"/>
  <c r="M204" i="10"/>
  <c r="L204" i="10"/>
  <c r="N190" i="10"/>
  <c r="M190" i="10"/>
  <c r="L190" i="10"/>
  <c r="L184" i="10"/>
  <c r="L183" i="10"/>
  <c r="L173" i="10"/>
  <c r="N173" i="10"/>
  <c r="M173" i="10"/>
  <c r="N171" i="10"/>
  <c r="M171" i="10"/>
  <c r="L171" i="10"/>
  <c r="N170" i="10"/>
  <c r="M170" i="10"/>
  <c r="L170" i="10"/>
  <c r="N166" i="10"/>
  <c r="M166" i="10"/>
  <c r="L166" i="10"/>
  <c r="N164" i="10"/>
  <c r="M164" i="10"/>
  <c r="L164" i="10"/>
  <c r="N159" i="10"/>
  <c r="N157" i="10"/>
  <c r="M157" i="10"/>
  <c r="L157" i="10"/>
  <c r="N154" i="10"/>
  <c r="N153" i="10" s="1"/>
  <c r="M154" i="10"/>
  <c r="M153" i="10" s="1"/>
  <c r="L154" i="10"/>
  <c r="L153" i="10" s="1"/>
  <c r="M152" i="10"/>
  <c r="L152" i="10"/>
  <c r="N150" i="10"/>
  <c r="M150" i="10"/>
  <c r="L150" i="10"/>
  <c r="N138" i="10"/>
  <c r="M138" i="10"/>
  <c r="L138" i="10"/>
  <c r="N137" i="10"/>
  <c r="N136" i="10" s="1"/>
  <c r="M137" i="10"/>
  <c r="L137" i="10"/>
  <c r="L136" i="10" s="1"/>
  <c r="M136" i="10"/>
  <c r="N134" i="10"/>
  <c r="M134" i="10"/>
  <c r="L134" i="10"/>
  <c r="L130" i="10" s="1"/>
  <c r="N130" i="10"/>
  <c r="M130" i="10"/>
  <c r="N126" i="10"/>
  <c r="M126" i="10"/>
  <c r="L126" i="10"/>
  <c r="N122" i="10"/>
  <c r="M122" i="10"/>
  <c r="L122" i="10"/>
  <c r="N112" i="10"/>
  <c r="N110" i="10" s="1"/>
  <c r="M112" i="10"/>
  <c r="M110" i="10" s="1"/>
  <c r="L112" i="10"/>
  <c r="L110" i="10"/>
  <c r="N100" i="10"/>
  <c r="M100" i="10"/>
  <c r="L100" i="10"/>
  <c r="N85" i="10"/>
  <c r="M85" i="10"/>
  <c r="L85" i="10"/>
  <c r="N82" i="10"/>
  <c r="M82" i="10"/>
  <c r="L82" i="10"/>
  <c r="N75" i="10"/>
  <c r="M75" i="10"/>
  <c r="L75" i="10"/>
  <c r="N67" i="10"/>
  <c r="N66" i="10" s="1"/>
  <c r="M67" i="10"/>
  <c r="L67" i="10"/>
  <c r="L66" i="10" s="1"/>
  <c r="M66" i="10"/>
  <c r="N63" i="10"/>
  <c r="M63" i="10"/>
  <c r="L63" i="10"/>
  <c r="N60" i="10"/>
  <c r="M60" i="10"/>
  <c r="L60" i="10"/>
  <c r="N54" i="10"/>
  <c r="M54" i="10"/>
  <c r="L54" i="10"/>
  <c r="N52" i="10"/>
  <c r="M52" i="10"/>
  <c r="L52" i="10"/>
  <c r="N42" i="10"/>
  <c r="N41" i="10" s="1"/>
  <c r="M42" i="10"/>
  <c r="M41" i="10" s="1"/>
  <c r="L42" i="10"/>
  <c r="L41" i="10" s="1"/>
  <c r="N38" i="10"/>
  <c r="N36" i="10" s="1"/>
  <c r="M38" i="10"/>
  <c r="M36" i="10" s="1"/>
  <c r="L38" i="10"/>
  <c r="L36" i="10" s="1"/>
  <c r="N26" i="10"/>
  <c r="N25" i="10" s="1"/>
  <c r="M26" i="10"/>
  <c r="M25" i="10" s="1"/>
  <c r="L26" i="10"/>
  <c r="L25" i="10" s="1"/>
  <c r="N20" i="10"/>
  <c r="N19" i="10" s="1"/>
  <c r="M20" i="10"/>
  <c r="M19" i="10" s="1"/>
  <c r="L20" i="10"/>
  <c r="L19" i="10" s="1"/>
  <c r="L11" i="10"/>
  <c r="L10" i="10" s="1"/>
  <c r="L50" i="10" l="1"/>
  <c r="L49" i="10"/>
  <c r="L73" i="10"/>
  <c r="L9" i="10" s="1"/>
  <c r="P171" i="10"/>
  <c r="M189" i="10"/>
  <c r="N214" i="10"/>
  <c r="N189" i="10" s="1"/>
  <c r="L220" i="10"/>
  <c r="P223" i="10"/>
  <c r="M50" i="10"/>
  <c r="M49" i="10" s="1"/>
  <c r="M73" i="10"/>
  <c r="Q171" i="10"/>
  <c r="O222" i="10"/>
  <c r="N50" i="10"/>
  <c r="N49" i="10" s="1"/>
  <c r="N73" i="10"/>
  <c r="L189" i="10"/>
  <c r="L214" i="10"/>
  <c r="M220" i="10"/>
  <c r="P222" i="10"/>
  <c r="N220" i="10"/>
  <c r="N125" i="10"/>
  <c r="M125" i="10"/>
  <c r="M120" i="10" s="1"/>
  <c r="L125" i="10"/>
  <c r="H173" i="10"/>
  <c r="H122" i="10"/>
  <c r="G122" i="10"/>
  <c r="F122" i="10"/>
  <c r="H227" i="10"/>
  <c r="G227" i="10"/>
  <c r="F227" i="10"/>
  <c r="I230" i="10"/>
  <c r="J230" i="10"/>
  <c r="K230" i="10"/>
  <c r="K234" i="10"/>
  <c r="J234" i="10"/>
  <c r="I234" i="10"/>
  <c r="K233" i="10"/>
  <c r="J233" i="10"/>
  <c r="I233" i="10"/>
  <c r="K232" i="10"/>
  <c r="J232" i="10"/>
  <c r="I232" i="10"/>
  <c r="K231" i="10"/>
  <c r="J231" i="10"/>
  <c r="I231" i="10"/>
  <c r="K229" i="10"/>
  <c r="J229" i="10"/>
  <c r="I229" i="10"/>
  <c r="K228" i="10"/>
  <c r="J228" i="10"/>
  <c r="I228" i="10"/>
  <c r="K223" i="10"/>
  <c r="K222" i="10"/>
  <c r="K221" i="10"/>
  <c r="J221" i="10"/>
  <c r="I221" i="10"/>
  <c r="G223" i="10"/>
  <c r="F223" i="10"/>
  <c r="O223" i="10" s="1"/>
  <c r="G222" i="10"/>
  <c r="F222" i="10"/>
  <c r="I219" i="10"/>
  <c r="J219" i="10"/>
  <c r="K219" i="10"/>
  <c r="H218" i="10"/>
  <c r="G218" i="10"/>
  <c r="F218" i="10"/>
  <c r="H215" i="10"/>
  <c r="G215" i="10"/>
  <c r="G214" i="10" s="1"/>
  <c r="F215" i="10"/>
  <c r="F214" i="10" s="1"/>
  <c r="I216" i="10"/>
  <c r="J216" i="10"/>
  <c r="K216" i="10"/>
  <c r="I217" i="10"/>
  <c r="J217" i="10"/>
  <c r="K217" i="10"/>
  <c r="G190" i="10"/>
  <c r="H190" i="10"/>
  <c r="F190" i="10"/>
  <c r="I203" i="10"/>
  <c r="J203" i="10"/>
  <c r="K203" i="10"/>
  <c r="F157" i="10"/>
  <c r="K172" i="10"/>
  <c r="J172" i="10"/>
  <c r="I172" i="10"/>
  <c r="D171" i="10"/>
  <c r="J171" i="10" s="1"/>
  <c r="E171" i="10"/>
  <c r="F171" i="10"/>
  <c r="I171" i="10" s="1"/>
  <c r="G171" i="10"/>
  <c r="H171" i="10"/>
  <c r="C171" i="10"/>
  <c r="C170" i="10"/>
  <c r="I170" i="10" s="1"/>
  <c r="F170" i="10"/>
  <c r="G170" i="10"/>
  <c r="H170" i="10"/>
  <c r="K170" i="10" s="1"/>
  <c r="D170" i="10"/>
  <c r="E170" i="10"/>
  <c r="F184" i="10"/>
  <c r="F183" i="10"/>
  <c r="F173" i="10" s="1"/>
  <c r="G182" i="10"/>
  <c r="G173" i="10" s="1"/>
  <c r="F182" i="10"/>
  <c r="I174" i="10"/>
  <c r="J174" i="10"/>
  <c r="K174" i="10"/>
  <c r="I175" i="10"/>
  <c r="J175" i="10"/>
  <c r="K175" i="10"/>
  <c r="I176" i="10"/>
  <c r="J176" i="10"/>
  <c r="K176" i="10"/>
  <c r="I177" i="10"/>
  <c r="J177" i="10"/>
  <c r="K177" i="10"/>
  <c r="I178" i="10"/>
  <c r="J178" i="10"/>
  <c r="K178" i="10"/>
  <c r="I179" i="10"/>
  <c r="J179" i="10"/>
  <c r="K179" i="10"/>
  <c r="I180" i="10"/>
  <c r="J180" i="10"/>
  <c r="K180" i="10"/>
  <c r="I181" i="10"/>
  <c r="J181" i="10"/>
  <c r="K181" i="10"/>
  <c r="K182" i="10"/>
  <c r="J183" i="10"/>
  <c r="K183" i="10"/>
  <c r="J184" i="10"/>
  <c r="K184" i="10"/>
  <c r="I185" i="10"/>
  <c r="J185" i="10"/>
  <c r="K185" i="10"/>
  <c r="I186" i="10"/>
  <c r="J186" i="10"/>
  <c r="K186" i="10"/>
  <c r="K165" i="10"/>
  <c r="J165" i="10"/>
  <c r="I165" i="10"/>
  <c r="I163" i="10"/>
  <c r="J163" i="10"/>
  <c r="K163" i="10"/>
  <c r="K162" i="10"/>
  <c r="J162" i="10"/>
  <c r="I162" i="10"/>
  <c r="K161" i="10"/>
  <c r="J161" i="10"/>
  <c r="I161" i="10"/>
  <c r="K160" i="10"/>
  <c r="J160" i="10"/>
  <c r="I160" i="10"/>
  <c r="J159" i="10"/>
  <c r="I159" i="10"/>
  <c r="H159" i="10"/>
  <c r="K155" i="10"/>
  <c r="J155" i="10"/>
  <c r="I155" i="10"/>
  <c r="H154" i="10"/>
  <c r="G154" i="10"/>
  <c r="F154" i="10"/>
  <c r="K152" i="10"/>
  <c r="I139" i="10"/>
  <c r="J139" i="10"/>
  <c r="K139" i="10"/>
  <c r="I140" i="10"/>
  <c r="J140" i="10"/>
  <c r="K140" i="10"/>
  <c r="I141" i="10"/>
  <c r="J141" i="10"/>
  <c r="K141" i="10"/>
  <c r="I142" i="10"/>
  <c r="J142" i="10"/>
  <c r="K142" i="10"/>
  <c r="I143" i="10"/>
  <c r="J143" i="10"/>
  <c r="K143" i="10"/>
  <c r="I144" i="10"/>
  <c r="J144" i="10"/>
  <c r="K144" i="10"/>
  <c r="I145" i="10"/>
  <c r="J145" i="10"/>
  <c r="K145" i="10"/>
  <c r="I146" i="10"/>
  <c r="J146" i="10"/>
  <c r="K146" i="10"/>
  <c r="I147" i="10"/>
  <c r="J147" i="10"/>
  <c r="K147" i="10"/>
  <c r="I148" i="10"/>
  <c r="J148" i="10"/>
  <c r="K148" i="10"/>
  <c r="I149" i="10"/>
  <c r="J149" i="10"/>
  <c r="K149" i="10"/>
  <c r="Q151" i="10"/>
  <c r="P151" i="10"/>
  <c r="K151" i="10"/>
  <c r="J151" i="10"/>
  <c r="I151" i="10"/>
  <c r="G152" i="10"/>
  <c r="F152" i="10"/>
  <c r="K133" i="10"/>
  <c r="J133" i="10"/>
  <c r="I133" i="10"/>
  <c r="H150" i="10"/>
  <c r="Q150" i="10" s="1"/>
  <c r="G150" i="10"/>
  <c r="P150" i="10" s="1"/>
  <c r="F150" i="10"/>
  <c r="O150" i="10" s="1"/>
  <c r="H137" i="10"/>
  <c r="G137" i="10"/>
  <c r="F137" i="10"/>
  <c r="I131" i="10"/>
  <c r="J131" i="10"/>
  <c r="K131" i="10"/>
  <c r="I132" i="10"/>
  <c r="J132" i="10"/>
  <c r="K132" i="10"/>
  <c r="H67" i="10"/>
  <c r="G67" i="10"/>
  <c r="F67" i="10"/>
  <c r="N9" i="10" l="1"/>
  <c r="M9" i="10"/>
  <c r="M245" i="10" s="1"/>
  <c r="J170" i="10"/>
  <c r="K171" i="10"/>
  <c r="H214" i="10"/>
  <c r="M121" i="10"/>
  <c r="N120" i="10"/>
  <c r="L120" i="10"/>
  <c r="O171" i="10"/>
  <c r="N121" i="10"/>
  <c r="L121" i="10"/>
  <c r="L245" i="10"/>
  <c r="W244" i="10"/>
  <c r="V244" i="10"/>
  <c r="U244" i="10"/>
  <c r="Q244" i="10"/>
  <c r="P244" i="10"/>
  <c r="O244" i="10"/>
  <c r="K244" i="10"/>
  <c r="J244" i="10"/>
  <c r="I244" i="10"/>
  <c r="Q243" i="10"/>
  <c r="P243" i="10"/>
  <c r="O243" i="10"/>
  <c r="T242" i="10"/>
  <c r="S242" i="10"/>
  <c r="R242" i="10"/>
  <c r="O242" i="10"/>
  <c r="H242" i="10"/>
  <c r="Q242" i="10" s="1"/>
  <c r="G242" i="10"/>
  <c r="F242" i="10"/>
  <c r="E242" i="10"/>
  <c r="D242" i="10"/>
  <c r="C242" i="10"/>
  <c r="W241" i="10"/>
  <c r="V241" i="10"/>
  <c r="U241" i="10"/>
  <c r="Q241" i="10"/>
  <c r="P241" i="10"/>
  <c r="O241" i="10"/>
  <c r="K241" i="10"/>
  <c r="J241" i="10"/>
  <c r="I241" i="10"/>
  <c r="W239" i="10"/>
  <c r="V239" i="10"/>
  <c r="U239" i="10"/>
  <c r="Q239" i="10"/>
  <c r="P239" i="10"/>
  <c r="O239" i="10"/>
  <c r="K239" i="10"/>
  <c r="J239" i="10"/>
  <c r="I239" i="10"/>
  <c r="R238" i="10"/>
  <c r="V238" i="10"/>
  <c r="H238" i="10"/>
  <c r="G238" i="10"/>
  <c r="F238" i="10"/>
  <c r="E238" i="10"/>
  <c r="D238" i="10"/>
  <c r="C238" i="10"/>
  <c r="W237" i="10"/>
  <c r="V237" i="10"/>
  <c r="U237" i="10"/>
  <c r="Q237" i="10"/>
  <c r="P237" i="10"/>
  <c r="O237" i="10"/>
  <c r="K237" i="10"/>
  <c r="J237" i="10"/>
  <c r="I237" i="10"/>
  <c r="W236" i="10"/>
  <c r="V236" i="10"/>
  <c r="U236" i="10"/>
  <c r="Q236" i="10"/>
  <c r="P236" i="10"/>
  <c r="O236" i="10"/>
  <c r="K236" i="10"/>
  <c r="J236" i="10"/>
  <c r="I236" i="10"/>
  <c r="W235" i="10"/>
  <c r="V235" i="10"/>
  <c r="U235" i="10"/>
  <c r="Q235" i="10"/>
  <c r="P235" i="10"/>
  <c r="O235" i="10"/>
  <c r="K235" i="10"/>
  <c r="J235" i="10"/>
  <c r="I235" i="10"/>
  <c r="Q229" i="10"/>
  <c r="P229" i="10"/>
  <c r="O229" i="10"/>
  <c r="U227" i="10"/>
  <c r="T227" i="10"/>
  <c r="S227" i="10"/>
  <c r="R227" i="10"/>
  <c r="O227" i="10"/>
  <c r="Q227" i="10"/>
  <c r="E227" i="10"/>
  <c r="D227" i="10"/>
  <c r="C227" i="10"/>
  <c r="I227" i="10" s="1"/>
  <c r="Q226" i="10"/>
  <c r="P226" i="10"/>
  <c r="O226" i="10"/>
  <c r="Q225" i="10"/>
  <c r="P225" i="10"/>
  <c r="O225" i="10"/>
  <c r="T224" i="10"/>
  <c r="S224" i="10"/>
  <c r="R224" i="10"/>
  <c r="P224" i="10"/>
  <c r="H224" i="10"/>
  <c r="H220" i="10" s="1"/>
  <c r="G224" i="10"/>
  <c r="G220" i="10" s="1"/>
  <c r="F224" i="10"/>
  <c r="F220" i="10" s="1"/>
  <c r="E224" i="10"/>
  <c r="D224" i="10"/>
  <c r="C224" i="10"/>
  <c r="D223" i="10"/>
  <c r="J223" i="10" s="1"/>
  <c r="C223" i="10"/>
  <c r="I223" i="10" s="1"/>
  <c r="D222" i="10"/>
  <c r="J222" i="10" s="1"/>
  <c r="C222" i="10"/>
  <c r="I222" i="10" s="1"/>
  <c r="R220" i="10"/>
  <c r="W218" i="10"/>
  <c r="V218" i="10"/>
  <c r="U218" i="10"/>
  <c r="Q218" i="10"/>
  <c r="P218" i="10"/>
  <c r="O218" i="10"/>
  <c r="E218" i="10"/>
  <c r="K218" i="10" s="1"/>
  <c r="D218" i="10"/>
  <c r="J218" i="10" s="1"/>
  <c r="C218" i="10"/>
  <c r="I218" i="10" s="1"/>
  <c r="W215" i="10"/>
  <c r="V215" i="10"/>
  <c r="U215" i="10"/>
  <c r="Q215" i="10"/>
  <c r="P215" i="10"/>
  <c r="O215" i="10"/>
  <c r="I215" i="10"/>
  <c r="E215" i="10"/>
  <c r="D215" i="10"/>
  <c r="J215" i="10" s="1"/>
  <c r="C215" i="10"/>
  <c r="T214" i="10"/>
  <c r="S214" i="10"/>
  <c r="V214" i="10" s="1"/>
  <c r="R214" i="10"/>
  <c r="D214" i="10"/>
  <c r="J214" i="10" s="1"/>
  <c r="C214" i="10"/>
  <c r="C189" i="10" s="1"/>
  <c r="W213" i="10"/>
  <c r="V213" i="10"/>
  <c r="U213" i="10"/>
  <c r="Q213" i="10"/>
  <c r="P213" i="10"/>
  <c r="O213" i="10"/>
  <c r="K213" i="10"/>
  <c r="J213" i="10"/>
  <c r="I213" i="10"/>
  <c r="Q212" i="10"/>
  <c r="P212" i="10"/>
  <c r="O212" i="10"/>
  <c r="K212" i="10"/>
  <c r="J212" i="10"/>
  <c r="I212" i="10"/>
  <c r="Q210" i="10"/>
  <c r="P210" i="10"/>
  <c r="O210" i="10"/>
  <c r="K210" i="10"/>
  <c r="J210" i="10"/>
  <c r="I210" i="10"/>
  <c r="W208" i="10"/>
  <c r="V208" i="10"/>
  <c r="U208" i="10"/>
  <c r="Q208" i="10"/>
  <c r="P208" i="10"/>
  <c r="O208" i="10"/>
  <c r="K208" i="10"/>
  <c r="J208" i="10"/>
  <c r="I208" i="10"/>
  <c r="W207" i="10"/>
  <c r="V207" i="10"/>
  <c r="U207" i="10"/>
  <c r="Q207" i="10"/>
  <c r="P207" i="10"/>
  <c r="O207" i="10"/>
  <c r="K207" i="10"/>
  <c r="J207" i="10"/>
  <c r="I207" i="10"/>
  <c r="W206" i="10"/>
  <c r="V206" i="10"/>
  <c r="U206" i="10"/>
  <c r="Q206" i="10"/>
  <c r="P206" i="10"/>
  <c r="O206" i="10"/>
  <c r="K206" i="10"/>
  <c r="J206" i="10"/>
  <c r="I206" i="10"/>
  <c r="W205" i="10"/>
  <c r="V205" i="10"/>
  <c r="U205" i="10"/>
  <c r="Q205" i="10"/>
  <c r="P205" i="10"/>
  <c r="O205" i="10"/>
  <c r="K205" i="10"/>
  <c r="J205" i="10"/>
  <c r="I205" i="10"/>
  <c r="T204" i="10"/>
  <c r="S204" i="10"/>
  <c r="V204" i="10" s="1"/>
  <c r="R204" i="10"/>
  <c r="R189" i="10" s="1"/>
  <c r="H204" i="10"/>
  <c r="G204" i="10"/>
  <c r="P204" i="10" s="1"/>
  <c r="F204" i="10"/>
  <c r="E204" i="10"/>
  <c r="D204" i="10"/>
  <c r="C204" i="10"/>
  <c r="W202" i="10"/>
  <c r="V202" i="10"/>
  <c r="U202" i="10"/>
  <c r="Q202" i="10"/>
  <c r="P202" i="10"/>
  <c r="O202" i="10"/>
  <c r="K202" i="10"/>
  <c r="J202" i="10"/>
  <c r="I202" i="10"/>
  <c r="W201" i="10"/>
  <c r="V201" i="10"/>
  <c r="U201" i="10"/>
  <c r="Q201" i="10"/>
  <c r="P201" i="10"/>
  <c r="O201" i="10"/>
  <c r="K201" i="10"/>
  <c r="J201" i="10"/>
  <c r="I201" i="10"/>
  <c r="W200" i="10"/>
  <c r="V200" i="10"/>
  <c r="U200" i="10"/>
  <c r="Q200" i="10"/>
  <c r="P200" i="10"/>
  <c r="O200" i="10"/>
  <c r="K200" i="10"/>
  <c r="J200" i="10"/>
  <c r="I200" i="10"/>
  <c r="W199" i="10"/>
  <c r="V199" i="10"/>
  <c r="U199" i="10"/>
  <c r="Q199" i="10"/>
  <c r="P199" i="10"/>
  <c r="O199" i="10"/>
  <c r="K199" i="10"/>
  <c r="J199" i="10"/>
  <c r="I199" i="10"/>
  <c r="W198" i="10"/>
  <c r="V198" i="10"/>
  <c r="U198" i="10"/>
  <c r="Q198" i="10"/>
  <c r="P198" i="10"/>
  <c r="O198" i="10"/>
  <c r="K198" i="10"/>
  <c r="J198" i="10"/>
  <c r="I198" i="10"/>
  <c r="W197" i="10"/>
  <c r="V197" i="10"/>
  <c r="U197" i="10"/>
  <c r="Q197" i="10"/>
  <c r="P197" i="10"/>
  <c r="O197" i="10"/>
  <c r="K197" i="10"/>
  <c r="J197" i="10"/>
  <c r="I197" i="10"/>
  <c r="W196" i="10"/>
  <c r="V196" i="10"/>
  <c r="U196" i="10"/>
  <c r="Q196" i="10"/>
  <c r="P196" i="10"/>
  <c r="O196" i="10"/>
  <c r="K196" i="10"/>
  <c r="J196" i="10"/>
  <c r="I196" i="10"/>
  <c r="W195" i="10"/>
  <c r="V195" i="10"/>
  <c r="U195" i="10"/>
  <c r="Q195" i="10"/>
  <c r="P195" i="10"/>
  <c r="O195" i="10"/>
  <c r="K195" i="10"/>
  <c r="J195" i="10"/>
  <c r="I195" i="10"/>
  <c r="W194" i="10"/>
  <c r="V194" i="10"/>
  <c r="U194" i="10"/>
  <c r="Q194" i="10"/>
  <c r="P194" i="10"/>
  <c r="O194" i="10"/>
  <c r="K194" i="10"/>
  <c r="J194" i="10"/>
  <c r="I194" i="10"/>
  <c r="W193" i="10"/>
  <c r="V193" i="10"/>
  <c r="U193" i="10"/>
  <c r="Q193" i="10"/>
  <c r="P193" i="10"/>
  <c r="O193" i="10"/>
  <c r="K193" i="10"/>
  <c r="J193" i="10"/>
  <c r="I193" i="10"/>
  <c r="W192" i="10"/>
  <c r="V192" i="10"/>
  <c r="U192" i="10"/>
  <c r="Q192" i="10"/>
  <c r="P192" i="10"/>
  <c r="O192" i="10"/>
  <c r="K192" i="10"/>
  <c r="J192" i="10"/>
  <c r="I192" i="10"/>
  <c r="W191" i="10"/>
  <c r="V191" i="10"/>
  <c r="U191" i="10"/>
  <c r="Q191" i="10"/>
  <c r="P191" i="10"/>
  <c r="O191" i="10"/>
  <c r="K191" i="10"/>
  <c r="J191" i="10"/>
  <c r="I191" i="10"/>
  <c r="T190" i="10"/>
  <c r="S190" i="10"/>
  <c r="S189" i="10" s="1"/>
  <c r="R190" i="10"/>
  <c r="U190" i="10" s="1"/>
  <c r="O190" i="10"/>
  <c r="Q190" i="10"/>
  <c r="E190" i="10"/>
  <c r="D190" i="10"/>
  <c r="J190" i="10" s="1"/>
  <c r="C190" i="10"/>
  <c r="Q184" i="10"/>
  <c r="P184" i="10"/>
  <c r="O184" i="10"/>
  <c r="C184" i="10"/>
  <c r="I184" i="10" s="1"/>
  <c r="Q183" i="10"/>
  <c r="P183" i="10"/>
  <c r="O183" i="10"/>
  <c r="C183" i="10"/>
  <c r="I183" i="10" s="1"/>
  <c r="W182" i="10"/>
  <c r="V182" i="10"/>
  <c r="U182" i="10"/>
  <c r="Q182" i="10"/>
  <c r="P182" i="10"/>
  <c r="O182" i="10"/>
  <c r="D182" i="10"/>
  <c r="J182" i="10" s="1"/>
  <c r="C182" i="10"/>
  <c r="C173" i="10" s="1"/>
  <c r="Q181" i="10"/>
  <c r="P181" i="10"/>
  <c r="O181" i="10"/>
  <c r="Q176" i="10"/>
  <c r="P176" i="10"/>
  <c r="O176" i="10"/>
  <c r="Q175" i="10"/>
  <c r="P175" i="10"/>
  <c r="O175" i="10"/>
  <c r="T173" i="10"/>
  <c r="W173" i="10" s="1"/>
  <c r="S173" i="10"/>
  <c r="V173" i="10" s="1"/>
  <c r="R173" i="10"/>
  <c r="U173" i="10"/>
  <c r="E173" i="10"/>
  <c r="T170" i="10"/>
  <c r="S170" i="10"/>
  <c r="R170" i="10"/>
  <c r="O170" i="10"/>
  <c r="P170" i="10"/>
  <c r="T166" i="10"/>
  <c r="S166" i="10"/>
  <c r="R166" i="10"/>
  <c r="H166" i="10"/>
  <c r="G166" i="10"/>
  <c r="F166" i="10"/>
  <c r="E166" i="10"/>
  <c r="D166" i="10"/>
  <c r="C166" i="10"/>
  <c r="O165" i="10"/>
  <c r="O164" i="10" s="1"/>
  <c r="T164" i="10"/>
  <c r="S164" i="10"/>
  <c r="R164" i="10"/>
  <c r="Q164" i="10"/>
  <c r="P164" i="10"/>
  <c r="H164" i="10"/>
  <c r="K164" i="10" s="1"/>
  <c r="G164" i="10"/>
  <c r="F164" i="10"/>
  <c r="E164" i="10"/>
  <c r="D164" i="10"/>
  <c r="C164" i="10"/>
  <c r="O160" i="10"/>
  <c r="O159" i="10"/>
  <c r="E159" i="10"/>
  <c r="K159" i="10" s="1"/>
  <c r="E158" i="10"/>
  <c r="T157" i="10"/>
  <c r="S157" i="10"/>
  <c r="R157" i="10"/>
  <c r="Q157" i="10"/>
  <c r="P157" i="10"/>
  <c r="H157" i="10"/>
  <c r="G157" i="10"/>
  <c r="E157" i="10"/>
  <c r="D157" i="10"/>
  <c r="C157" i="10"/>
  <c r="I157" i="10" s="1"/>
  <c r="O156" i="10"/>
  <c r="Q154" i="10"/>
  <c r="P154" i="10"/>
  <c r="O154" i="10"/>
  <c r="E154" i="10"/>
  <c r="K154" i="10" s="1"/>
  <c r="D154" i="10"/>
  <c r="J154" i="10" s="1"/>
  <c r="C154" i="10"/>
  <c r="T153" i="10"/>
  <c r="S153" i="10"/>
  <c r="R153" i="10"/>
  <c r="R151" i="10" s="1"/>
  <c r="O151" i="10"/>
  <c r="H153" i="10"/>
  <c r="G153" i="10"/>
  <c r="F153" i="10"/>
  <c r="E153" i="10"/>
  <c r="O152" i="10"/>
  <c r="D152" i="10"/>
  <c r="J152" i="10" s="1"/>
  <c r="C152" i="10"/>
  <c r="I152" i="10" s="1"/>
  <c r="E150" i="10"/>
  <c r="K150" i="10" s="1"/>
  <c r="D150" i="10"/>
  <c r="J150" i="10" s="1"/>
  <c r="C150" i="10"/>
  <c r="I150" i="10" s="1"/>
  <c r="U147" i="10"/>
  <c r="O147" i="10"/>
  <c r="U146" i="10"/>
  <c r="O146" i="10"/>
  <c r="U145" i="10"/>
  <c r="O145" i="10"/>
  <c r="T144" i="10"/>
  <c r="S144" i="10"/>
  <c r="R144" i="10"/>
  <c r="O144" i="10"/>
  <c r="O142" i="10"/>
  <c r="T138" i="10"/>
  <c r="S138" i="10"/>
  <c r="R138" i="10"/>
  <c r="H138" i="10"/>
  <c r="G138" i="10"/>
  <c r="J138" i="10" s="1"/>
  <c r="F138" i="10"/>
  <c r="I138" i="10" s="1"/>
  <c r="E138" i="10"/>
  <c r="D138" i="10"/>
  <c r="C138" i="10"/>
  <c r="E137" i="10"/>
  <c r="K137" i="10" s="1"/>
  <c r="D137" i="10"/>
  <c r="J137" i="10" s="1"/>
  <c r="C137" i="10"/>
  <c r="I137" i="10" s="1"/>
  <c r="T136" i="10"/>
  <c r="S136" i="10"/>
  <c r="R136" i="10"/>
  <c r="H136" i="10"/>
  <c r="G136" i="10"/>
  <c r="F136" i="10"/>
  <c r="I136" i="10" s="1"/>
  <c r="D136" i="10"/>
  <c r="C136" i="10"/>
  <c r="T134" i="10"/>
  <c r="S134" i="10"/>
  <c r="R134" i="10"/>
  <c r="H134" i="10"/>
  <c r="G134" i="10"/>
  <c r="F134" i="10"/>
  <c r="E134" i="10"/>
  <c r="D134" i="10"/>
  <c r="C134" i="10"/>
  <c r="C130" i="10" s="1"/>
  <c r="W132" i="10"/>
  <c r="V132" i="10"/>
  <c r="U132" i="10"/>
  <c r="U131" i="10"/>
  <c r="T130" i="10"/>
  <c r="W130" i="10" s="1"/>
  <c r="S130" i="10"/>
  <c r="V130" i="10" s="1"/>
  <c r="R130" i="10"/>
  <c r="U130" i="10"/>
  <c r="H130" i="10"/>
  <c r="Q130" i="10" s="1"/>
  <c r="G130" i="10"/>
  <c r="F130" i="10"/>
  <c r="O130" i="10" s="1"/>
  <c r="E130" i="10"/>
  <c r="K130" i="10" s="1"/>
  <c r="D130" i="10"/>
  <c r="W129" i="10"/>
  <c r="V129" i="10"/>
  <c r="U129" i="10"/>
  <c r="Q129" i="10"/>
  <c r="P129" i="10"/>
  <c r="O129" i="10"/>
  <c r="K129" i="10"/>
  <c r="J129" i="10"/>
  <c r="I129" i="10"/>
  <c r="W128" i="10"/>
  <c r="V128" i="10"/>
  <c r="U128" i="10"/>
  <c r="Q128" i="10"/>
  <c r="P128" i="10"/>
  <c r="O128" i="10"/>
  <c r="K128" i="10"/>
  <c r="J128" i="10"/>
  <c r="I128" i="10"/>
  <c r="W127" i="10"/>
  <c r="V127" i="10"/>
  <c r="U127" i="10"/>
  <c r="Q127" i="10"/>
  <c r="P127" i="10"/>
  <c r="O127" i="10"/>
  <c r="K127" i="10"/>
  <c r="J127" i="10"/>
  <c r="I127" i="10"/>
  <c r="T126" i="10"/>
  <c r="W126" i="10" s="1"/>
  <c r="S126" i="10"/>
  <c r="R126" i="10"/>
  <c r="H126" i="10"/>
  <c r="G126" i="10"/>
  <c r="F126" i="10"/>
  <c r="E126" i="10"/>
  <c r="D126" i="10"/>
  <c r="C126" i="10"/>
  <c r="W124" i="10"/>
  <c r="V124" i="10"/>
  <c r="U124" i="10"/>
  <c r="Q124" i="10"/>
  <c r="P124" i="10"/>
  <c r="O124" i="10"/>
  <c r="K124" i="10"/>
  <c r="J124" i="10"/>
  <c r="I124" i="10"/>
  <c r="W123" i="10"/>
  <c r="V123" i="10"/>
  <c r="U123" i="10"/>
  <c r="Q123" i="10"/>
  <c r="P123" i="10"/>
  <c r="O123" i="10"/>
  <c r="K123" i="10"/>
  <c r="J123" i="10"/>
  <c r="I123" i="10"/>
  <c r="T122" i="10"/>
  <c r="W122" i="10" s="1"/>
  <c r="S122" i="10"/>
  <c r="R122" i="10"/>
  <c r="U122" i="10" s="1"/>
  <c r="O122" i="10"/>
  <c r="Q122" i="10"/>
  <c r="E122" i="10"/>
  <c r="K122" i="10" s="1"/>
  <c r="D122" i="10"/>
  <c r="C122" i="10"/>
  <c r="W119" i="10"/>
  <c r="V119" i="10"/>
  <c r="U119" i="10"/>
  <c r="Q119" i="10"/>
  <c r="P119" i="10"/>
  <c r="O119" i="10"/>
  <c r="K119" i="10"/>
  <c r="J119" i="10"/>
  <c r="I119" i="10"/>
  <c r="W118" i="10"/>
  <c r="V118" i="10"/>
  <c r="U118" i="10"/>
  <c r="Q118" i="10"/>
  <c r="P118" i="10"/>
  <c r="O118" i="10"/>
  <c r="K118" i="10"/>
  <c r="J118" i="10"/>
  <c r="I118" i="10"/>
  <c r="W117" i="10"/>
  <c r="V117" i="10"/>
  <c r="U117" i="10"/>
  <c r="Q117" i="10"/>
  <c r="P117" i="10"/>
  <c r="O117" i="10"/>
  <c r="K117" i="10"/>
  <c r="J117" i="10"/>
  <c r="I117" i="10"/>
  <c r="W116" i="10"/>
  <c r="V116" i="10"/>
  <c r="U116" i="10"/>
  <c r="Q116" i="10"/>
  <c r="P116" i="10"/>
  <c r="O116" i="10"/>
  <c r="K116" i="10"/>
  <c r="J116" i="10"/>
  <c r="I116" i="10"/>
  <c r="W115" i="10"/>
  <c r="V115" i="10"/>
  <c r="U115" i="10"/>
  <c r="Q115" i="10"/>
  <c r="P115" i="10"/>
  <c r="O115" i="10"/>
  <c r="K115" i="10"/>
  <c r="J115" i="10"/>
  <c r="I115" i="10"/>
  <c r="W114" i="10"/>
  <c r="V114" i="10"/>
  <c r="U114" i="10"/>
  <c r="Q114" i="10"/>
  <c r="P114" i="10"/>
  <c r="O114" i="10"/>
  <c r="K114" i="10"/>
  <c r="J114" i="10"/>
  <c r="I114" i="10"/>
  <c r="W113" i="10"/>
  <c r="V113" i="10"/>
  <c r="U113" i="10"/>
  <c r="Q113" i="10"/>
  <c r="P113" i="10"/>
  <c r="O113" i="10"/>
  <c r="K113" i="10"/>
  <c r="J113" i="10"/>
  <c r="I113" i="10"/>
  <c r="T112" i="10"/>
  <c r="T110" i="10" s="1"/>
  <c r="S112" i="10"/>
  <c r="S110" i="10" s="1"/>
  <c r="R112" i="10"/>
  <c r="U112" i="10" s="1"/>
  <c r="H112" i="10"/>
  <c r="Q112" i="10" s="1"/>
  <c r="G112" i="10"/>
  <c r="F112" i="10"/>
  <c r="O112" i="10" s="1"/>
  <c r="E112" i="10"/>
  <c r="D112" i="10"/>
  <c r="D110" i="10" s="1"/>
  <c r="C112" i="10"/>
  <c r="W111" i="10"/>
  <c r="V111" i="10"/>
  <c r="U111" i="10"/>
  <c r="Q111" i="10"/>
  <c r="P111" i="10"/>
  <c r="O111" i="10"/>
  <c r="K111" i="10"/>
  <c r="J111" i="10"/>
  <c r="I111" i="10"/>
  <c r="G110" i="10"/>
  <c r="W109" i="10"/>
  <c r="V109" i="10"/>
  <c r="U109" i="10"/>
  <c r="Q109" i="10"/>
  <c r="P109" i="10"/>
  <c r="O109" i="10"/>
  <c r="K109" i="10"/>
  <c r="J109" i="10"/>
  <c r="I109" i="10"/>
  <c r="W108" i="10"/>
  <c r="V108" i="10"/>
  <c r="U108" i="10"/>
  <c r="Q108" i="10"/>
  <c r="P108" i="10"/>
  <c r="O108" i="10"/>
  <c r="K108" i="10"/>
  <c r="J108" i="10"/>
  <c r="I108" i="10"/>
  <c r="W107" i="10"/>
  <c r="V107" i="10"/>
  <c r="U107" i="10"/>
  <c r="Q107" i="10"/>
  <c r="P107" i="10"/>
  <c r="O107" i="10"/>
  <c r="K107" i="10"/>
  <c r="J107" i="10"/>
  <c r="I107" i="10"/>
  <c r="W106" i="10"/>
  <c r="V106" i="10"/>
  <c r="U106" i="10"/>
  <c r="Q106" i="10"/>
  <c r="P106" i="10"/>
  <c r="O106" i="10"/>
  <c r="K106" i="10"/>
  <c r="J106" i="10"/>
  <c r="I106" i="10"/>
  <c r="W105" i="10"/>
  <c r="V105" i="10"/>
  <c r="U105" i="10"/>
  <c r="Q105" i="10"/>
  <c r="P105" i="10"/>
  <c r="O105" i="10"/>
  <c r="K105" i="10"/>
  <c r="J105" i="10"/>
  <c r="I105" i="10"/>
  <c r="W104" i="10"/>
  <c r="V104" i="10"/>
  <c r="U104" i="10"/>
  <c r="Q104" i="10"/>
  <c r="P104" i="10"/>
  <c r="O104" i="10"/>
  <c r="K104" i="10"/>
  <c r="J104" i="10"/>
  <c r="I104" i="10"/>
  <c r="W103" i="10"/>
  <c r="V103" i="10"/>
  <c r="U103" i="10"/>
  <c r="Q103" i="10"/>
  <c r="P103" i="10"/>
  <c r="O103" i="10"/>
  <c r="K103" i="10"/>
  <c r="J103" i="10"/>
  <c r="I103" i="10"/>
  <c r="W102" i="10"/>
  <c r="V102" i="10"/>
  <c r="U102" i="10"/>
  <c r="Q102" i="10"/>
  <c r="P102" i="10"/>
  <c r="O102" i="10"/>
  <c r="K102" i="10"/>
  <c r="J102" i="10"/>
  <c r="I102" i="10"/>
  <c r="W101" i="10"/>
  <c r="V101" i="10"/>
  <c r="U101" i="10"/>
  <c r="Q101" i="10"/>
  <c r="P101" i="10"/>
  <c r="O101" i="10"/>
  <c r="K101" i="10"/>
  <c r="J101" i="10"/>
  <c r="I101" i="10"/>
  <c r="T100" i="10"/>
  <c r="S100" i="10"/>
  <c r="R100" i="10"/>
  <c r="U100" i="10" s="1"/>
  <c r="H100" i="10"/>
  <c r="Q100" i="10" s="1"/>
  <c r="G100" i="10"/>
  <c r="F100" i="10"/>
  <c r="E100" i="10"/>
  <c r="D100" i="10"/>
  <c r="C100" i="10"/>
  <c r="W99" i="10"/>
  <c r="V99" i="10"/>
  <c r="U99" i="10"/>
  <c r="Q99" i="10"/>
  <c r="P99" i="10"/>
  <c r="O99" i="10"/>
  <c r="K99" i="10"/>
  <c r="J99" i="10"/>
  <c r="I99" i="10"/>
  <c r="W98" i="10"/>
  <c r="V98" i="10"/>
  <c r="U98" i="10"/>
  <c r="Q98" i="10"/>
  <c r="P98" i="10"/>
  <c r="O98" i="10"/>
  <c r="K98" i="10"/>
  <c r="J98" i="10"/>
  <c r="I98" i="10"/>
  <c r="W97" i="10"/>
  <c r="V97" i="10"/>
  <c r="U97" i="10"/>
  <c r="Q97" i="10"/>
  <c r="P97" i="10"/>
  <c r="O97" i="10"/>
  <c r="K97" i="10"/>
  <c r="J97" i="10"/>
  <c r="I97" i="10"/>
  <c r="W96" i="10"/>
  <c r="V96" i="10"/>
  <c r="U96" i="10"/>
  <c r="Q96" i="10"/>
  <c r="P96" i="10"/>
  <c r="O96" i="10"/>
  <c r="K96" i="10"/>
  <c r="J96" i="10"/>
  <c r="I96" i="10"/>
  <c r="W93" i="10"/>
  <c r="V93" i="10"/>
  <c r="U93" i="10"/>
  <c r="Q93" i="10"/>
  <c r="P93" i="10"/>
  <c r="O93" i="10"/>
  <c r="K93" i="10"/>
  <c r="J93" i="10"/>
  <c r="I93" i="10"/>
  <c r="W92" i="10"/>
  <c r="V92" i="10"/>
  <c r="U92" i="10"/>
  <c r="Q92" i="10"/>
  <c r="P92" i="10"/>
  <c r="O92" i="10"/>
  <c r="K92" i="10"/>
  <c r="J92" i="10"/>
  <c r="I92" i="10"/>
  <c r="W91" i="10"/>
  <c r="V91" i="10"/>
  <c r="U91" i="10"/>
  <c r="Q91" i="10"/>
  <c r="P91" i="10"/>
  <c r="O91" i="10"/>
  <c r="K91" i="10"/>
  <c r="J91" i="10"/>
  <c r="I91" i="10"/>
  <c r="W90" i="10"/>
  <c r="V90" i="10"/>
  <c r="U90" i="10"/>
  <c r="Q90" i="10"/>
  <c r="P90" i="10"/>
  <c r="O90" i="10"/>
  <c r="K90" i="10"/>
  <c r="J90" i="10"/>
  <c r="I90" i="10"/>
  <c r="W89" i="10"/>
  <c r="V89" i="10"/>
  <c r="U89" i="10"/>
  <c r="Q89" i="10"/>
  <c r="P89" i="10"/>
  <c r="O89" i="10"/>
  <c r="K89" i="10"/>
  <c r="J89" i="10"/>
  <c r="I89" i="10"/>
  <c r="W88" i="10"/>
  <c r="V88" i="10"/>
  <c r="U88" i="10"/>
  <c r="Q88" i="10"/>
  <c r="P88" i="10"/>
  <c r="O88" i="10"/>
  <c r="K88" i="10"/>
  <c r="J88" i="10"/>
  <c r="I88" i="10"/>
  <c r="W87" i="10"/>
  <c r="V87" i="10"/>
  <c r="U87" i="10"/>
  <c r="Q87" i="10"/>
  <c r="P87" i="10"/>
  <c r="O87" i="10"/>
  <c r="K87" i="10"/>
  <c r="J87" i="10"/>
  <c r="I87" i="10"/>
  <c r="W86" i="10"/>
  <c r="V86" i="10"/>
  <c r="U86" i="10"/>
  <c r="Q86" i="10"/>
  <c r="P86" i="10"/>
  <c r="O86" i="10"/>
  <c r="K86" i="10"/>
  <c r="J86" i="10"/>
  <c r="I86" i="10"/>
  <c r="T85" i="10"/>
  <c r="W85" i="10" s="1"/>
  <c r="S85" i="10"/>
  <c r="V85" i="10" s="1"/>
  <c r="R85" i="10"/>
  <c r="H85" i="10"/>
  <c r="G85" i="10"/>
  <c r="F85" i="10"/>
  <c r="I85" i="10" s="1"/>
  <c r="E85" i="10"/>
  <c r="D85" i="10"/>
  <c r="J85" i="10" s="1"/>
  <c r="C85" i="10"/>
  <c r="Q84" i="10"/>
  <c r="P84" i="10"/>
  <c r="O84" i="10"/>
  <c r="K84" i="10"/>
  <c r="J84" i="10"/>
  <c r="I84" i="10"/>
  <c r="Q83" i="10"/>
  <c r="P83" i="10"/>
  <c r="O83" i="10"/>
  <c r="K83" i="10"/>
  <c r="J83" i="10"/>
  <c r="I83" i="10"/>
  <c r="T82" i="10"/>
  <c r="W82" i="10" s="1"/>
  <c r="S82" i="10"/>
  <c r="R82" i="10"/>
  <c r="U82" i="10" s="1"/>
  <c r="H82" i="10"/>
  <c r="G82" i="10"/>
  <c r="F82" i="10"/>
  <c r="E82" i="10"/>
  <c r="D82" i="10"/>
  <c r="C82" i="10"/>
  <c r="Q81" i="10"/>
  <c r="P81" i="10"/>
  <c r="O81" i="10"/>
  <c r="Q80" i="10"/>
  <c r="P80" i="10"/>
  <c r="O80" i="10"/>
  <c r="K80" i="10"/>
  <c r="J80" i="10"/>
  <c r="I80" i="10"/>
  <c r="Q79" i="10"/>
  <c r="P79" i="10"/>
  <c r="O79" i="10"/>
  <c r="K79" i="10"/>
  <c r="J79" i="10"/>
  <c r="I79" i="10"/>
  <c r="W78" i="10"/>
  <c r="V78" i="10"/>
  <c r="U78" i="10"/>
  <c r="Q78" i="10"/>
  <c r="P78" i="10"/>
  <c r="O78" i="10"/>
  <c r="K78" i="10"/>
  <c r="J78" i="10"/>
  <c r="I78" i="10"/>
  <c r="W77" i="10"/>
  <c r="V77" i="10"/>
  <c r="U77" i="10"/>
  <c r="Q77" i="10"/>
  <c r="P77" i="10"/>
  <c r="O77" i="10"/>
  <c r="K77" i="10"/>
  <c r="J77" i="10"/>
  <c r="I77" i="10"/>
  <c r="W76" i="10"/>
  <c r="V76" i="10"/>
  <c r="U76" i="10"/>
  <c r="Q76" i="10"/>
  <c r="P76" i="10"/>
  <c r="O76" i="10"/>
  <c r="K76" i="10"/>
  <c r="J76" i="10"/>
  <c r="I76" i="10"/>
  <c r="T75" i="10"/>
  <c r="T73" i="10" s="1"/>
  <c r="S75" i="10"/>
  <c r="V75" i="10" s="1"/>
  <c r="R75" i="10"/>
  <c r="H75" i="10"/>
  <c r="G75" i="10"/>
  <c r="P75" i="10" s="1"/>
  <c r="F75" i="10"/>
  <c r="E75" i="10"/>
  <c r="D75" i="10"/>
  <c r="C75" i="10"/>
  <c r="W74" i="10"/>
  <c r="V74" i="10"/>
  <c r="U74" i="10"/>
  <c r="Q74" i="10"/>
  <c r="P74" i="10"/>
  <c r="O74" i="10"/>
  <c r="K74" i="10"/>
  <c r="J74" i="10"/>
  <c r="I74" i="10"/>
  <c r="W72" i="10"/>
  <c r="V72" i="10"/>
  <c r="U72" i="10"/>
  <c r="Q72" i="10"/>
  <c r="P72" i="10"/>
  <c r="O72" i="10"/>
  <c r="K72" i="10"/>
  <c r="J72" i="10"/>
  <c r="I72" i="10"/>
  <c r="W71" i="10"/>
  <c r="V71" i="10"/>
  <c r="U71" i="10"/>
  <c r="Q71" i="10"/>
  <c r="P71" i="10"/>
  <c r="O71" i="10"/>
  <c r="K71" i="10"/>
  <c r="J71" i="10"/>
  <c r="I71" i="10"/>
  <c r="W70" i="10"/>
  <c r="V70" i="10"/>
  <c r="U70" i="10"/>
  <c r="Q70" i="10"/>
  <c r="P70" i="10"/>
  <c r="O70" i="10"/>
  <c r="K70" i="10"/>
  <c r="J70" i="10"/>
  <c r="I70" i="10"/>
  <c r="W69" i="10"/>
  <c r="V69" i="10"/>
  <c r="U69" i="10"/>
  <c r="Q69" i="10"/>
  <c r="P69" i="10"/>
  <c r="O69" i="10"/>
  <c r="K69" i="10"/>
  <c r="J69" i="10"/>
  <c r="I69" i="10"/>
  <c r="W68" i="10"/>
  <c r="V68" i="10"/>
  <c r="U68" i="10"/>
  <c r="Q68" i="10"/>
  <c r="P68" i="10"/>
  <c r="O68" i="10"/>
  <c r="K68" i="10"/>
  <c r="J68" i="10"/>
  <c r="I68" i="10"/>
  <c r="T67" i="10"/>
  <c r="S67" i="10"/>
  <c r="R67" i="10"/>
  <c r="P67" i="10"/>
  <c r="E67" i="10"/>
  <c r="E66" i="10" s="1"/>
  <c r="D67" i="10"/>
  <c r="D66" i="10" s="1"/>
  <c r="C67" i="10"/>
  <c r="I67" i="10" s="1"/>
  <c r="G66" i="10"/>
  <c r="W65" i="10"/>
  <c r="V65" i="10"/>
  <c r="U65" i="10"/>
  <c r="Q65" i="10"/>
  <c r="P65" i="10"/>
  <c r="O65" i="10"/>
  <c r="K65" i="10"/>
  <c r="J65" i="10"/>
  <c r="I65" i="10"/>
  <c r="W64" i="10"/>
  <c r="V64" i="10"/>
  <c r="U64" i="10"/>
  <c r="Q64" i="10"/>
  <c r="P64" i="10"/>
  <c r="O64" i="10"/>
  <c r="K64" i="10"/>
  <c r="J64" i="10"/>
  <c r="I64" i="10"/>
  <c r="T63" i="10"/>
  <c r="W63" i="10" s="1"/>
  <c r="S63" i="10"/>
  <c r="R63" i="10"/>
  <c r="U63" i="10"/>
  <c r="H63" i="10"/>
  <c r="Q63" i="10" s="1"/>
  <c r="G63" i="10"/>
  <c r="J63" i="10" s="1"/>
  <c r="F63" i="10"/>
  <c r="O63" i="10" s="1"/>
  <c r="E63" i="10"/>
  <c r="D63" i="10"/>
  <c r="C63" i="10"/>
  <c r="W62" i="10"/>
  <c r="V62" i="10"/>
  <c r="U62" i="10"/>
  <c r="Q62" i="10"/>
  <c r="P62" i="10"/>
  <c r="O62" i="10"/>
  <c r="K62" i="10"/>
  <c r="J62" i="10"/>
  <c r="I62" i="10"/>
  <c r="W61" i="10"/>
  <c r="V61" i="10"/>
  <c r="U61" i="10"/>
  <c r="Q61" i="10"/>
  <c r="P61" i="10"/>
  <c r="O61" i="10"/>
  <c r="K61" i="10"/>
  <c r="J61" i="10"/>
  <c r="I61" i="10"/>
  <c r="T60" i="10"/>
  <c r="S60" i="10"/>
  <c r="V60" i="10" s="1"/>
  <c r="R60" i="10"/>
  <c r="H60" i="10"/>
  <c r="G60" i="10"/>
  <c r="F60" i="10"/>
  <c r="I60" i="10" s="1"/>
  <c r="E60" i="10"/>
  <c r="D60" i="10"/>
  <c r="C60" i="10"/>
  <c r="W59" i="10"/>
  <c r="V59" i="10"/>
  <c r="U59" i="10"/>
  <c r="Q59" i="10"/>
  <c r="P59" i="10"/>
  <c r="O59" i="10"/>
  <c r="K59" i="10"/>
  <c r="J59" i="10"/>
  <c r="I59" i="10"/>
  <c r="W58" i="10"/>
  <c r="V58" i="10"/>
  <c r="U58" i="10"/>
  <c r="Q58" i="10"/>
  <c r="P58" i="10"/>
  <c r="O58" i="10"/>
  <c r="K58" i="10"/>
  <c r="J58" i="10"/>
  <c r="I58" i="10"/>
  <c r="W57" i="10"/>
  <c r="V57" i="10"/>
  <c r="U57" i="10"/>
  <c r="Q57" i="10"/>
  <c r="P57" i="10"/>
  <c r="O57" i="10"/>
  <c r="K57" i="10"/>
  <c r="J57" i="10"/>
  <c r="I57" i="10"/>
  <c r="W56" i="10"/>
  <c r="V56" i="10"/>
  <c r="U56" i="10"/>
  <c r="Q56" i="10"/>
  <c r="P56" i="10"/>
  <c r="O56" i="10"/>
  <c r="K56" i="10"/>
  <c r="J56" i="10"/>
  <c r="I56" i="10"/>
  <c r="W55" i="10"/>
  <c r="V55" i="10"/>
  <c r="U55" i="10"/>
  <c r="Q55" i="10"/>
  <c r="P55" i="10"/>
  <c r="O55" i="10"/>
  <c r="K55" i="10"/>
  <c r="J55" i="10"/>
  <c r="I55" i="10"/>
  <c r="T54" i="10"/>
  <c r="S54" i="10"/>
  <c r="V54" i="10" s="1"/>
  <c r="R54" i="10"/>
  <c r="H54" i="10"/>
  <c r="G54" i="10"/>
  <c r="P54" i="10" s="1"/>
  <c r="F54" i="10"/>
  <c r="E54" i="10"/>
  <c r="D54" i="10"/>
  <c r="C54" i="10"/>
  <c r="W53" i="10"/>
  <c r="V53" i="10"/>
  <c r="U53" i="10"/>
  <c r="Q53" i="10"/>
  <c r="P53" i="10"/>
  <c r="O53" i="10"/>
  <c r="T52" i="10"/>
  <c r="W52" i="10" s="1"/>
  <c r="S52" i="10"/>
  <c r="R52" i="10"/>
  <c r="H52" i="10"/>
  <c r="Q52" i="10" s="1"/>
  <c r="G52" i="10"/>
  <c r="F52" i="10"/>
  <c r="E52" i="10"/>
  <c r="D52" i="10"/>
  <c r="C52" i="10"/>
  <c r="W51" i="10"/>
  <c r="V51" i="10"/>
  <c r="U51" i="10"/>
  <c r="Q51" i="10"/>
  <c r="P51" i="10"/>
  <c r="O51" i="10"/>
  <c r="K51" i="10"/>
  <c r="J51" i="10"/>
  <c r="I51" i="10"/>
  <c r="S50" i="10"/>
  <c r="E50" i="10"/>
  <c r="W48" i="10"/>
  <c r="V48" i="10"/>
  <c r="U48" i="10"/>
  <c r="Q48" i="10"/>
  <c r="P48" i="10"/>
  <c r="O48" i="10"/>
  <c r="K48" i="10"/>
  <c r="J48" i="10"/>
  <c r="I48" i="10"/>
  <c r="W47" i="10"/>
  <c r="V47" i="10"/>
  <c r="U47" i="10"/>
  <c r="Q47" i="10"/>
  <c r="P47" i="10"/>
  <c r="O47" i="10"/>
  <c r="K47" i="10"/>
  <c r="J47" i="10"/>
  <c r="I47" i="10"/>
  <c r="W46" i="10"/>
  <c r="V46" i="10"/>
  <c r="U46" i="10"/>
  <c r="Q46" i="10"/>
  <c r="P46" i="10"/>
  <c r="O46" i="10"/>
  <c r="K46" i="10"/>
  <c r="J46" i="10"/>
  <c r="I46" i="10"/>
  <c r="W45" i="10"/>
  <c r="V45" i="10"/>
  <c r="U45" i="10"/>
  <c r="Q45" i="10"/>
  <c r="P45" i="10"/>
  <c r="O45" i="10"/>
  <c r="K45" i="10"/>
  <c r="J45" i="10"/>
  <c r="I45" i="10"/>
  <c r="W44" i="10"/>
  <c r="V44" i="10"/>
  <c r="U44" i="10"/>
  <c r="Q44" i="10"/>
  <c r="P44" i="10"/>
  <c r="O44" i="10"/>
  <c r="K44" i="10"/>
  <c r="J44" i="10"/>
  <c r="I44" i="10"/>
  <c r="W43" i="10"/>
  <c r="V43" i="10"/>
  <c r="U43" i="10"/>
  <c r="Q43" i="10"/>
  <c r="P43" i="10"/>
  <c r="O43" i="10"/>
  <c r="K43" i="10"/>
  <c r="J43" i="10"/>
  <c r="I43" i="10"/>
  <c r="T42" i="10"/>
  <c r="T41" i="10" s="1"/>
  <c r="S42" i="10"/>
  <c r="R42" i="10"/>
  <c r="U42" i="10" s="1"/>
  <c r="H42" i="10"/>
  <c r="G42" i="10"/>
  <c r="F42" i="10"/>
  <c r="O42" i="10" s="1"/>
  <c r="E42" i="10"/>
  <c r="E41" i="10" s="1"/>
  <c r="D42" i="10"/>
  <c r="D41" i="10" s="1"/>
  <c r="C42" i="10"/>
  <c r="C41" i="10" s="1"/>
  <c r="W40" i="10"/>
  <c r="V40" i="10"/>
  <c r="U40" i="10"/>
  <c r="Q40" i="10"/>
  <c r="P40" i="10"/>
  <c r="O40" i="10"/>
  <c r="K40" i="10"/>
  <c r="J40" i="10"/>
  <c r="I40" i="10"/>
  <c r="W39" i="10"/>
  <c r="V39" i="10"/>
  <c r="U39" i="10"/>
  <c r="Q39" i="10"/>
  <c r="P39" i="10"/>
  <c r="O39" i="10"/>
  <c r="K39" i="10"/>
  <c r="J39" i="10"/>
  <c r="I39" i="10"/>
  <c r="T38" i="10"/>
  <c r="T36" i="10" s="1"/>
  <c r="S38" i="10"/>
  <c r="V38" i="10" s="1"/>
  <c r="R38" i="10"/>
  <c r="R36" i="10" s="1"/>
  <c r="U36" i="10" s="1"/>
  <c r="W38" i="10"/>
  <c r="H38" i="10"/>
  <c r="H36" i="10" s="1"/>
  <c r="G38" i="10"/>
  <c r="G36" i="10" s="1"/>
  <c r="J36" i="10" s="1"/>
  <c r="F38" i="10"/>
  <c r="O38" i="10" s="1"/>
  <c r="E38" i="10"/>
  <c r="E36" i="10" s="1"/>
  <c r="D38" i="10"/>
  <c r="D36" i="10" s="1"/>
  <c r="C38" i="10"/>
  <c r="W37" i="10"/>
  <c r="V37" i="10"/>
  <c r="U37" i="10"/>
  <c r="Q37" i="10"/>
  <c r="P37" i="10"/>
  <c r="O37" i="10"/>
  <c r="K37" i="10"/>
  <c r="J37" i="10"/>
  <c r="I37" i="10"/>
  <c r="C36" i="10"/>
  <c r="W35" i="10"/>
  <c r="V35" i="10"/>
  <c r="U35" i="10"/>
  <c r="Q35" i="10"/>
  <c r="P35" i="10"/>
  <c r="O35" i="10"/>
  <c r="K35" i="10"/>
  <c r="J35" i="10"/>
  <c r="I35" i="10"/>
  <c r="W34" i="10"/>
  <c r="V34" i="10"/>
  <c r="U34" i="10"/>
  <c r="Q34" i="10"/>
  <c r="P34" i="10"/>
  <c r="O34" i="10"/>
  <c r="K34" i="10"/>
  <c r="J34" i="10"/>
  <c r="I34" i="10"/>
  <c r="W33" i="10"/>
  <c r="V33" i="10"/>
  <c r="U33" i="10"/>
  <c r="Q33" i="10"/>
  <c r="P33" i="10"/>
  <c r="O33" i="10"/>
  <c r="K33" i="10"/>
  <c r="J33" i="10"/>
  <c r="I33" i="10"/>
  <c r="W32" i="10"/>
  <c r="V32" i="10"/>
  <c r="U32" i="10"/>
  <c r="Q32" i="10"/>
  <c r="P32" i="10"/>
  <c r="O32" i="10"/>
  <c r="K32" i="10"/>
  <c r="J32" i="10"/>
  <c r="I32" i="10"/>
  <c r="W31" i="10"/>
  <c r="V31" i="10"/>
  <c r="U31" i="10"/>
  <c r="Q31" i="10"/>
  <c r="P31" i="10"/>
  <c r="O31" i="10"/>
  <c r="K31" i="10"/>
  <c r="J31" i="10"/>
  <c r="I31" i="10"/>
  <c r="W30" i="10"/>
  <c r="V30" i="10"/>
  <c r="U30" i="10"/>
  <c r="Q30" i="10"/>
  <c r="P30" i="10"/>
  <c r="O30" i="10"/>
  <c r="K30" i="10"/>
  <c r="J30" i="10"/>
  <c r="I30" i="10"/>
  <c r="W29" i="10"/>
  <c r="V29" i="10"/>
  <c r="U29" i="10"/>
  <c r="Q29" i="10"/>
  <c r="P29" i="10"/>
  <c r="O29" i="10"/>
  <c r="K29" i="10"/>
  <c r="J29" i="10"/>
  <c r="I29" i="10"/>
  <c r="W28" i="10"/>
  <c r="V28" i="10"/>
  <c r="U28" i="10"/>
  <c r="Q28" i="10"/>
  <c r="P28" i="10"/>
  <c r="O28" i="10"/>
  <c r="K28" i="10"/>
  <c r="J28" i="10"/>
  <c r="I28" i="10"/>
  <c r="W27" i="10"/>
  <c r="V27" i="10"/>
  <c r="U27" i="10"/>
  <c r="Q27" i="10"/>
  <c r="P27" i="10"/>
  <c r="O27" i="10"/>
  <c r="K27" i="10"/>
  <c r="J27" i="10"/>
  <c r="I27" i="10"/>
  <c r="T26" i="10"/>
  <c r="W26" i="10" s="1"/>
  <c r="S26" i="10"/>
  <c r="R26" i="10"/>
  <c r="R25" i="10" s="1"/>
  <c r="H26" i="10"/>
  <c r="G26" i="10"/>
  <c r="F26" i="10"/>
  <c r="F25" i="10" s="1"/>
  <c r="E26" i="10"/>
  <c r="D26" i="10"/>
  <c r="D25" i="10" s="1"/>
  <c r="C26" i="10"/>
  <c r="C25" i="10" s="1"/>
  <c r="E25" i="10"/>
  <c r="W24" i="10"/>
  <c r="V24" i="10"/>
  <c r="U24" i="10"/>
  <c r="Q24" i="10"/>
  <c r="P24" i="10"/>
  <c r="O24" i="10"/>
  <c r="K24" i="10"/>
  <c r="J24" i="10"/>
  <c r="I24" i="10"/>
  <c r="W23" i="10"/>
  <c r="V23" i="10"/>
  <c r="U23" i="10"/>
  <c r="Q23" i="10"/>
  <c r="P23" i="10"/>
  <c r="O23" i="10"/>
  <c r="K23" i="10"/>
  <c r="J23" i="10"/>
  <c r="I23" i="10"/>
  <c r="W22" i="10"/>
  <c r="V22" i="10"/>
  <c r="U22" i="10"/>
  <c r="Q22" i="10"/>
  <c r="P22" i="10"/>
  <c r="O22" i="10"/>
  <c r="K22" i="10"/>
  <c r="J22" i="10"/>
  <c r="I22" i="10"/>
  <c r="W21" i="10"/>
  <c r="V21" i="10"/>
  <c r="U21" i="10"/>
  <c r="Q21" i="10"/>
  <c r="P21" i="10"/>
  <c r="O21" i="10"/>
  <c r="K21" i="10"/>
  <c r="J21" i="10"/>
  <c r="I21" i="10"/>
  <c r="T20" i="10"/>
  <c r="S20" i="10"/>
  <c r="V20" i="10" s="1"/>
  <c r="R20" i="10"/>
  <c r="U20" i="10" s="1"/>
  <c r="H20" i="10"/>
  <c r="H19" i="10" s="1"/>
  <c r="G20" i="10"/>
  <c r="G19" i="10" s="1"/>
  <c r="F20" i="10"/>
  <c r="E20" i="10"/>
  <c r="E19" i="10" s="1"/>
  <c r="D20" i="10"/>
  <c r="D19" i="10" s="1"/>
  <c r="C20" i="10"/>
  <c r="C19" i="10" s="1"/>
  <c r="T19" i="10"/>
  <c r="W18" i="10"/>
  <c r="V18" i="10"/>
  <c r="U18" i="10"/>
  <c r="Q18" i="10"/>
  <c r="P18" i="10"/>
  <c r="O18" i="10"/>
  <c r="K18" i="10"/>
  <c r="J18" i="10"/>
  <c r="I18" i="10"/>
  <c r="W17" i="10"/>
  <c r="V17" i="10"/>
  <c r="U17" i="10"/>
  <c r="Q17" i="10"/>
  <c r="P17" i="10"/>
  <c r="O17" i="10"/>
  <c r="K17" i="10"/>
  <c r="J17" i="10"/>
  <c r="I17" i="10"/>
  <c r="W16" i="10"/>
  <c r="V16" i="10"/>
  <c r="U16" i="10"/>
  <c r="Q16" i="10"/>
  <c r="P16" i="10"/>
  <c r="O16" i="10"/>
  <c r="K16" i="10"/>
  <c r="J16" i="10"/>
  <c r="I16" i="10"/>
  <c r="W15" i="10"/>
  <c r="V15" i="10"/>
  <c r="U15" i="10"/>
  <c r="Q15" i="10"/>
  <c r="P15" i="10"/>
  <c r="O15" i="10"/>
  <c r="K15" i="10"/>
  <c r="J15" i="10"/>
  <c r="I15" i="10"/>
  <c r="W14" i="10"/>
  <c r="V14" i="10"/>
  <c r="U14" i="10"/>
  <c r="Q14" i="10"/>
  <c r="P14" i="10"/>
  <c r="O14" i="10"/>
  <c r="K14" i="10"/>
  <c r="J14" i="10"/>
  <c r="I14" i="10"/>
  <c r="W13" i="10"/>
  <c r="V13" i="10"/>
  <c r="U13" i="10"/>
  <c r="Q13" i="10"/>
  <c r="P13" i="10"/>
  <c r="O13" i="10"/>
  <c r="K13" i="10"/>
  <c r="J13" i="10"/>
  <c r="I13" i="10"/>
  <c r="W12" i="10"/>
  <c r="V12" i="10"/>
  <c r="U12" i="10"/>
  <c r="Q12" i="10"/>
  <c r="P12" i="10"/>
  <c r="O12" i="10"/>
  <c r="K12" i="10"/>
  <c r="J12" i="10"/>
  <c r="I12" i="10"/>
  <c r="T11" i="10"/>
  <c r="W11" i="10" s="1"/>
  <c r="S11" i="10"/>
  <c r="V11" i="10" s="1"/>
  <c r="R11" i="10"/>
  <c r="H11" i="10"/>
  <c r="K11" i="10" s="1"/>
  <c r="G11" i="10"/>
  <c r="G10" i="10" s="1"/>
  <c r="F11" i="10"/>
  <c r="E11" i="10"/>
  <c r="E10" i="10" s="1"/>
  <c r="D11" i="10"/>
  <c r="D10" i="10" s="1"/>
  <c r="C11" i="10"/>
  <c r="C10" i="10" s="1"/>
  <c r="S10" i="10"/>
  <c r="N245" i="10" l="1"/>
  <c r="K75" i="10"/>
  <c r="R50" i="10"/>
  <c r="F50" i="10"/>
  <c r="F49" i="10" s="1"/>
  <c r="I49" i="10" s="1"/>
  <c r="C50" i="10"/>
  <c r="C49" i="10" s="1"/>
  <c r="R41" i="10"/>
  <c r="K42" i="10"/>
  <c r="I25" i="10"/>
  <c r="F36" i="10"/>
  <c r="O36" i="10" s="1"/>
  <c r="E49" i="10"/>
  <c r="I112" i="10"/>
  <c r="F125" i="10"/>
  <c r="I182" i="10"/>
  <c r="H10" i="10"/>
  <c r="K10" i="10" s="1"/>
  <c r="Q42" i="10"/>
  <c r="R49" i="10"/>
  <c r="I63" i="10"/>
  <c r="D73" i="10"/>
  <c r="R110" i="10"/>
  <c r="U110" i="10" s="1"/>
  <c r="G125" i="10"/>
  <c r="K19" i="10"/>
  <c r="S36" i="10"/>
  <c r="V36" i="10" s="1"/>
  <c r="K36" i="10"/>
  <c r="I38" i="10"/>
  <c r="E73" i="10"/>
  <c r="F110" i="10"/>
  <c r="O110" i="10" s="1"/>
  <c r="H125" i="10"/>
  <c r="Q125" i="10" s="1"/>
  <c r="E136" i="10"/>
  <c r="D153" i="10"/>
  <c r="K153" i="10"/>
  <c r="D189" i="10"/>
  <c r="P173" i="10"/>
  <c r="W110" i="10"/>
  <c r="V224" i="10"/>
  <c r="R19" i="10"/>
  <c r="U19" i="10" s="1"/>
  <c r="P26" i="10"/>
  <c r="P60" i="10"/>
  <c r="O82" i="10"/>
  <c r="C110" i="10"/>
  <c r="I110" i="10" s="1"/>
  <c r="H110" i="10"/>
  <c r="Q110" i="10" s="1"/>
  <c r="J157" i="10"/>
  <c r="D50" i="10"/>
  <c r="D49" i="10" s="1"/>
  <c r="D9" i="10" s="1"/>
  <c r="J110" i="10"/>
  <c r="T125" i="10"/>
  <c r="I20" i="10"/>
  <c r="Q26" i="10"/>
  <c r="W36" i="10"/>
  <c r="J38" i="10"/>
  <c r="W42" i="10"/>
  <c r="P52" i="10"/>
  <c r="I54" i="10"/>
  <c r="K60" i="10"/>
  <c r="K63" i="10"/>
  <c r="K85" i="10"/>
  <c r="I100" i="10"/>
  <c r="W100" i="10"/>
  <c r="W112" i="10"/>
  <c r="K126" i="10"/>
  <c r="U126" i="10"/>
  <c r="J136" i="10"/>
  <c r="K138" i="10"/>
  <c r="P153" i="10"/>
  <c r="K157" i="10"/>
  <c r="W190" i="10"/>
  <c r="I204" i="10"/>
  <c r="U214" i="10"/>
  <c r="E220" i="10"/>
  <c r="I242" i="10"/>
  <c r="I126" i="10"/>
  <c r="E189" i="10"/>
  <c r="I224" i="10"/>
  <c r="J19" i="10"/>
  <c r="J20" i="10"/>
  <c r="J52" i="10"/>
  <c r="U52" i="10"/>
  <c r="K82" i="10"/>
  <c r="Q82" i="10"/>
  <c r="U85" i="10"/>
  <c r="J100" i="10"/>
  <c r="J112" i="10"/>
  <c r="K136" i="10"/>
  <c r="J153" i="10"/>
  <c r="C153" i="10"/>
  <c r="I154" i="10"/>
  <c r="J164" i="10"/>
  <c r="D173" i="10"/>
  <c r="J173" i="10" s="1"/>
  <c r="W227" i="10"/>
  <c r="U242" i="10"/>
  <c r="J238" i="10"/>
  <c r="C220" i="10"/>
  <c r="I220" i="10" s="1"/>
  <c r="D220" i="10"/>
  <c r="K238" i="10"/>
  <c r="U238" i="10"/>
  <c r="J242" i="10"/>
  <c r="W242" i="10"/>
  <c r="J227" i="10"/>
  <c r="P214" i="10"/>
  <c r="I190" i="10"/>
  <c r="G189" i="10"/>
  <c r="F189" i="10"/>
  <c r="I189" i="10" s="1"/>
  <c r="O157" i="10"/>
  <c r="K173" i="10"/>
  <c r="I173" i="10"/>
  <c r="O173" i="10"/>
  <c r="Q173" i="10"/>
  <c r="C66" i="10"/>
  <c r="J66" i="10"/>
  <c r="R125" i="10"/>
  <c r="R121" i="10" s="1"/>
  <c r="I164" i="10"/>
  <c r="Q153" i="10"/>
  <c r="I153" i="10"/>
  <c r="O153" i="10"/>
  <c r="I130" i="10"/>
  <c r="Q126" i="10"/>
  <c r="O126" i="10"/>
  <c r="P100" i="10"/>
  <c r="O100" i="10"/>
  <c r="P85" i="10"/>
  <c r="Q85" i="10"/>
  <c r="J75" i="10"/>
  <c r="H73" i="10"/>
  <c r="K73" i="10" s="1"/>
  <c r="V67" i="10"/>
  <c r="P66" i="10"/>
  <c r="S66" i="10"/>
  <c r="V66" i="10" s="1"/>
  <c r="J67" i="10"/>
  <c r="J60" i="10"/>
  <c r="O52" i="10"/>
  <c r="K52" i="10"/>
  <c r="I52" i="10"/>
  <c r="F41" i="10"/>
  <c r="I41" i="10" s="1"/>
  <c r="I42" i="10"/>
  <c r="H41" i="10"/>
  <c r="Q41" i="10" s="1"/>
  <c r="K38" i="10"/>
  <c r="I36" i="10"/>
  <c r="K26" i="10"/>
  <c r="O26" i="10"/>
  <c r="H25" i="10"/>
  <c r="K25" i="10" s="1"/>
  <c r="Q20" i="10"/>
  <c r="O11" i="10"/>
  <c r="J10" i="10"/>
  <c r="P10" i="10"/>
  <c r="V10" i="10"/>
  <c r="P11" i="10"/>
  <c r="W20" i="10"/>
  <c r="T10" i="10"/>
  <c r="U11" i="10"/>
  <c r="R10" i="10"/>
  <c r="O20" i="10"/>
  <c r="V52" i="10"/>
  <c r="K224" i="10"/>
  <c r="W238" i="10"/>
  <c r="Q238" i="10"/>
  <c r="P242" i="10"/>
  <c r="V242" i="10"/>
  <c r="S19" i="10"/>
  <c r="K20" i="10"/>
  <c r="T25" i="10"/>
  <c r="W25" i="10" s="1"/>
  <c r="U26" i="10"/>
  <c r="P38" i="10"/>
  <c r="J42" i="10"/>
  <c r="G41" i="10"/>
  <c r="J41" i="10" s="1"/>
  <c r="G50" i="10"/>
  <c r="P50" i="10" s="1"/>
  <c r="J54" i="10"/>
  <c r="P63" i="10"/>
  <c r="J11" i="10"/>
  <c r="Q11" i="10"/>
  <c r="I26" i="10"/>
  <c r="Q36" i="10"/>
  <c r="Q38" i="10"/>
  <c r="U38" i="10"/>
  <c r="U41" i="10"/>
  <c r="P42" i="10"/>
  <c r="O54" i="10"/>
  <c r="U54" i="10"/>
  <c r="O60" i="10"/>
  <c r="U60" i="10"/>
  <c r="V63" i="10"/>
  <c r="P112" i="10"/>
  <c r="P110" i="10"/>
  <c r="I11" i="10"/>
  <c r="F10" i="10"/>
  <c r="F19" i="10"/>
  <c r="I19" i="10" s="1"/>
  <c r="P20" i="10"/>
  <c r="O25" i="10"/>
  <c r="V26" i="10"/>
  <c r="S25" i="10"/>
  <c r="V25" i="10" s="1"/>
  <c r="P36" i="10"/>
  <c r="O41" i="10"/>
  <c r="W41" i="10"/>
  <c r="V42" i="10"/>
  <c r="S41" i="10"/>
  <c r="V41" i="10" s="1"/>
  <c r="V50" i="10"/>
  <c r="S49" i="10"/>
  <c r="V100" i="10"/>
  <c r="W125" i="10"/>
  <c r="J26" i="10"/>
  <c r="G25" i="10"/>
  <c r="J25" i="10" s="1"/>
  <c r="K54" i="10"/>
  <c r="H50" i="10"/>
  <c r="Q54" i="10"/>
  <c r="W54" i="10"/>
  <c r="T50" i="10"/>
  <c r="Q60" i="10"/>
  <c r="W60" i="10"/>
  <c r="P190" i="10"/>
  <c r="V190" i="10"/>
  <c r="K204" i="10"/>
  <c r="H189" i="10"/>
  <c r="Q204" i="10"/>
  <c r="W204" i="10"/>
  <c r="T189" i="10"/>
  <c r="T120" i="10" s="1"/>
  <c r="I214" i="10"/>
  <c r="O214" i="10"/>
  <c r="F66" i="10"/>
  <c r="K67" i="10"/>
  <c r="H66" i="10"/>
  <c r="K66" i="10" s="1"/>
  <c r="Q67" i="10"/>
  <c r="W67" i="10"/>
  <c r="T66" i="10"/>
  <c r="Q75" i="10"/>
  <c r="Q73" i="10"/>
  <c r="W75" i="10"/>
  <c r="C73" i="10"/>
  <c r="I82" i="10"/>
  <c r="J82" i="10"/>
  <c r="G73" i="10"/>
  <c r="P82" i="10"/>
  <c r="O85" i="10"/>
  <c r="K100" i="10"/>
  <c r="V112" i="10"/>
  <c r="P130" i="10"/>
  <c r="J130" i="10"/>
  <c r="E125" i="10"/>
  <c r="K190" i="10"/>
  <c r="K215" i="10"/>
  <c r="E214" i="10"/>
  <c r="K214" i="10" s="1"/>
  <c r="O224" i="10"/>
  <c r="U224" i="10"/>
  <c r="K242" i="10"/>
  <c r="V82" i="10"/>
  <c r="S73" i="10"/>
  <c r="V73" i="10" s="1"/>
  <c r="K112" i="10"/>
  <c r="E110" i="10"/>
  <c r="K110" i="10" s="1"/>
  <c r="I122" i="10"/>
  <c r="J122" i="10"/>
  <c r="P122" i="10"/>
  <c r="O204" i="10"/>
  <c r="U204" i="10"/>
  <c r="Q214" i="10"/>
  <c r="W214" i="10"/>
  <c r="P227" i="10"/>
  <c r="V227" i="10"/>
  <c r="I238" i="10"/>
  <c r="O238" i="10"/>
  <c r="O67" i="10"/>
  <c r="U67" i="10"/>
  <c r="R66" i="10"/>
  <c r="I75" i="10"/>
  <c r="F73" i="10"/>
  <c r="O75" i="10"/>
  <c r="U75" i="10"/>
  <c r="R73" i="10"/>
  <c r="U73" i="10" s="1"/>
  <c r="V110" i="10"/>
  <c r="V122" i="10"/>
  <c r="C125" i="10"/>
  <c r="J126" i="10"/>
  <c r="P126" i="10"/>
  <c r="V126" i="10"/>
  <c r="S125" i="10"/>
  <c r="Q170" i="10"/>
  <c r="J204" i="10"/>
  <c r="J224" i="10"/>
  <c r="Q224" i="10"/>
  <c r="W224" i="10"/>
  <c r="T220" i="10"/>
  <c r="W220" i="10" s="1"/>
  <c r="K227" i="10"/>
  <c r="P220" i="10"/>
  <c r="S220" i="10"/>
  <c r="V220" i="10" s="1"/>
  <c r="P238" i="10"/>
  <c r="I50" i="10" l="1"/>
  <c r="G121" i="10"/>
  <c r="G120" i="10"/>
  <c r="C120" i="10"/>
  <c r="U125" i="10"/>
  <c r="I66" i="10"/>
  <c r="D125" i="10"/>
  <c r="H120" i="10"/>
  <c r="H121" i="10"/>
  <c r="I125" i="10"/>
  <c r="F121" i="10"/>
  <c r="F120" i="10"/>
  <c r="J125" i="10"/>
  <c r="I73" i="10"/>
  <c r="J189" i="10"/>
  <c r="J220" i="10"/>
  <c r="D120" i="10"/>
  <c r="O189" i="10"/>
  <c r="D121" i="10"/>
  <c r="D245" i="10"/>
  <c r="C9" i="10"/>
  <c r="O66" i="10"/>
  <c r="R120" i="10"/>
  <c r="V125" i="10"/>
  <c r="O125" i="10"/>
  <c r="Q66" i="10"/>
  <c r="K41" i="10"/>
  <c r="Q25" i="10"/>
  <c r="Q189" i="10"/>
  <c r="W120" i="10"/>
  <c r="S121" i="10"/>
  <c r="V121" i="10" s="1"/>
  <c r="O73" i="10"/>
  <c r="O220" i="10"/>
  <c r="U220" i="10"/>
  <c r="U121" i="10"/>
  <c r="V49" i="10"/>
  <c r="O10" i="10"/>
  <c r="Q50" i="10"/>
  <c r="V19" i="10"/>
  <c r="U189" i="10"/>
  <c r="U10" i="10"/>
  <c r="R9" i="10"/>
  <c r="U25" i="10"/>
  <c r="U66" i="10"/>
  <c r="C121" i="10"/>
  <c r="E121" i="10"/>
  <c r="W66" i="10"/>
  <c r="W73" i="10"/>
  <c r="J50" i="10"/>
  <c r="G49" i="10"/>
  <c r="J49" i="10" s="1"/>
  <c r="Q19" i="10"/>
  <c r="W19" i="10"/>
  <c r="S9" i="10"/>
  <c r="P25" i="10"/>
  <c r="P125" i="10"/>
  <c r="J73" i="10"/>
  <c r="P73" i="10"/>
  <c r="K189" i="10"/>
  <c r="K50" i="10"/>
  <c r="H49" i="10"/>
  <c r="F9" i="10"/>
  <c r="F245" i="10" s="1"/>
  <c r="I10" i="10"/>
  <c r="Q10" i="10"/>
  <c r="K220" i="10"/>
  <c r="Q220" i="10"/>
  <c r="W10" i="10"/>
  <c r="O19" i="10"/>
  <c r="S120" i="10"/>
  <c r="E120" i="10"/>
  <c r="W189" i="10"/>
  <c r="P189" i="10"/>
  <c r="V189" i="10"/>
  <c r="W50" i="10"/>
  <c r="T49" i="10"/>
  <c r="T9" i="10" s="1"/>
  <c r="K125" i="10"/>
  <c r="T121" i="10"/>
  <c r="P19" i="10"/>
  <c r="U50" i="10"/>
  <c r="O50" i="10"/>
  <c r="P41" i="10"/>
  <c r="E9" i="10"/>
  <c r="C245" i="10" l="1"/>
  <c r="I245" i="10" s="1"/>
  <c r="J120" i="10"/>
  <c r="I120" i="10"/>
  <c r="G9" i="10"/>
  <c r="G245" i="10" s="1"/>
  <c r="P245" i="10" s="1"/>
  <c r="J121" i="10"/>
  <c r="O120" i="10"/>
  <c r="Q121" i="10"/>
  <c r="I121" i="10"/>
  <c r="O121" i="10"/>
  <c r="U120" i="10"/>
  <c r="K121" i="10"/>
  <c r="P120" i="10"/>
  <c r="O9" i="10"/>
  <c r="W49" i="10"/>
  <c r="I9" i="10"/>
  <c r="S245" i="10"/>
  <c r="V9" i="10"/>
  <c r="P121" i="10"/>
  <c r="P49" i="10"/>
  <c r="Q120" i="10"/>
  <c r="W121" i="10"/>
  <c r="V120" i="10"/>
  <c r="K49" i="10"/>
  <c r="H9" i="10"/>
  <c r="H245" i="10" s="1"/>
  <c r="R245" i="10"/>
  <c r="U9" i="10"/>
  <c r="Q49" i="10"/>
  <c r="O49" i="10"/>
  <c r="U49" i="10"/>
  <c r="T245" i="10"/>
  <c r="W9" i="10"/>
  <c r="K120" i="10"/>
  <c r="E245" i="10"/>
  <c r="J9" i="10" l="1"/>
  <c r="P9" i="10"/>
  <c r="J245" i="10"/>
  <c r="V245" i="10"/>
  <c r="K9" i="10"/>
  <c r="K245" i="10"/>
  <c r="Q9" i="10"/>
  <c r="O245" i="10"/>
  <c r="W245" i="10"/>
  <c r="U245" i="10"/>
  <c r="Q245" i="10" l="1"/>
</calcChain>
</file>

<file path=xl/sharedStrings.xml><?xml version="1.0" encoding="utf-8"?>
<sst xmlns="http://schemas.openxmlformats.org/spreadsheetml/2006/main" count="451" uniqueCount="414">
  <si>
    <t>ВСЕГО ДОХОДОВ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</si>
  <si>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</si>
  <si>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</si>
  <si>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</si>
  <si>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</si>
  <si>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ПРОЧИЕ БЕЗВОЗМЕЗДНЫЕ ПОСТУПЛЕНИЯ</t>
  </si>
  <si>
    <t>000 2 07 00000 00 0000 000</t>
  </si>
  <si>
    <t>Предоставление негосударственными организациями грантов для получателей средств бюджетов городских округов</t>
  </si>
  <si>
    <t>000 2 04 04010 04 0000 150</t>
  </si>
  <si>
    <t>Прочие межбюджетные трансферты, передаваемые бюджетам городских округов</t>
  </si>
  <si>
    <t>000 2 02 49999 04 0000 150</t>
  </si>
  <si>
    <t>ИНЫЕ МЕЖБЮДЖЕТНЫЕ ТРАНСФЕРТЫ</t>
  </si>
  <si>
    <t>000 2 02 40000 00 0000 150</t>
  </si>
  <si>
    <t>Прочие субвенции бюджетам городских округов</t>
  </si>
  <si>
    <t>000 2 02 39999 04 0000 150</t>
  </si>
  <si>
    <t>Субвенции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</si>
  <si>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000 2 02 35303 04 0000 150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</si>
  <si>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</si>
  <si>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000 2 02 35120 04 0000 150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</si>
  <si>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</si>
  <si>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000 2 02 35082 04 0000 150</t>
  </si>
  <si>
    <t>000 2 02 30029 04 0005 150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</si>
  <si>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</si>
  <si>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000 2 02 30029 04 0004 150</t>
  </si>
  <si>
    <t>000 2 02 30029 04 0000 150</t>
  </si>
  <si>
    <t xml:space="preserve"> - на 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</t>
  </si>
  <si>
    <t xml:space="preserve"> - на создание административных комиссий, уполномоченных рассматривать дела об административных правонарушениях в сфере благоустройства</t>
  </si>
  <si>
    <t>Субвенции бюджетам городских округов на выполнение передаваемых полномочий субъектов Российской Федерации</t>
  </si>
  <si>
    <t>000 2 02 30024 04 0000 150</t>
  </si>
  <si>
    <t>СУБВЕНЦИИ БЮДЖЕТАМ БЮДЖЕТНОЙ СИСТЕМЫ РОССИЙСКОЙ ФЕДЕРАЦИИ</t>
  </si>
  <si>
    <t>000 2 02 30000 00 0000 150</t>
  </si>
  <si>
    <t>Прочие субсидии бюджетам городских округов</t>
  </si>
  <si>
    <t>000 2 02 29999 04 0000 150</t>
  </si>
  <si>
    <t>000 2 02 27112 04 0000 150</t>
  </si>
  <si>
    <t>Субсидии бюджетам городских округов на обеспечение комплексного развития сельских территорий</t>
  </si>
  <si>
    <t>000 2 02 25576 04 0000 150</t>
  </si>
  <si>
    <t>Субсидии бюджетам городских округов на реализацию программ формирования современной городской среды</t>
  </si>
  <si>
    <t>000 2 02 25555 04 0000 150</t>
  </si>
  <si>
    <t xml:space="preserve">Субсидии бюджетам городских округов на поддержку отрасли культуры   </t>
  </si>
  <si>
    <t xml:space="preserve">000 2 02 25519 04 0000 150 </t>
  </si>
  <si>
    <t>Субсидии бюджетам городских округов на реализацию мероприятий по обеспечению жильем молодых семей</t>
  </si>
  <si>
    <t>000 2 02 25497 04 0000 150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</si>
  <si>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</si>
  <si>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000 2 02 25304 04 0000 150</t>
  </si>
  <si>
    <t>Субсидии бюджетам городских округов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</si>
  <si>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000 2 02 25299 04 0000 150</t>
  </si>
  <si>
    <t>Субсидии бюджетам городских округов 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</si>
  <si>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000 2 02 25242 04 0000 150</t>
  </si>
  <si>
    <t>Субсидии бюджетам городских округов на реализацию государственных программ субъектов Российской Федерации в области использования и охраны водных объектов</t>
  </si>
  <si>
    <t>000 2 02 25065 04 0000 150</t>
  </si>
  <si>
    <t>Субсидии бюджетам городских округов на реализацию мероприятий государственной программы Российской Федерации "Доступная среда"</t>
  </si>
  <si>
    <t>000 2 02 25027 04 0000 150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</si>
  <si>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</si>
  <si>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000 2 02 20302 04 0000 150</t>
  </si>
  <si>
    <t xml:space="preserve"> - на ремонт дворовых территорий</t>
  </si>
  <si>
    <t xml:space="preserve"> - на софинансирование работ по капитальному ремонту и ремонту автомобильных дорог общего пользования местного значения</t>
  </si>
  <si>
    <t>Субсидии бюджетам городских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</si>
  <si>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000 2 02 20216 04 0000 150</t>
  </si>
  <si>
    <t>СУБСИДИИ БЮДЖЕТАМ БЮДЖЕТНОЙ СИСТЕМЫ РОССИЙСКОЙ ФЕДЕРАЦИИ (МЕЖБЮДЖЕТНЫЕ СУБСИДИИ)</t>
  </si>
  <si>
    <t>000 2 02 20000 00 0000 150</t>
  </si>
  <si>
    <t xml:space="preserve">Прочие дотации бюджетам городских округов </t>
  </si>
  <si>
    <t>000 2 02 19999 04 0000 150</t>
  </si>
  <si>
    <t>Дотации бюджетам городских округов на выравнивание бюджетной обеспеченности</t>
  </si>
  <si>
    <t>000 2 02 15001 04 0000 150</t>
  </si>
  <si>
    <t>ДОТАЦИИ БЮДЖЕТАМ БЮДЖЕТНОЙ СИСТЕМЫ РОССИЙСКОЙ ФЕДЕРАЦИИ</t>
  </si>
  <si>
    <t>000 2 02 10000 00 0000 150</t>
  </si>
  <si>
    <t>БЕЗВОЗМЕЗДНЫЕ ПОСТУПЛЕНИЯ ОТ ДРУГИХ БЮДЖЕТОВ БЮДЖЕТНОЙ СИСТЕМЫ РОССИЙСКОЙ ФЕДЕРАЦИИ</t>
  </si>
  <si>
    <t>000 2 02 00000 00 0000 000</t>
  </si>
  <si>
    <t>БЕЗВОЗМЕЗДНЫЕ ПОСТУПЛЕНИЯ</t>
  </si>
  <si>
    <t>000 2 00 00000 00 0000 000</t>
  </si>
  <si>
    <t>Инициативные платежи, зачисляемые в бюджеты городских округов</t>
  </si>
  <si>
    <t>000 1 17 15020 04 0000 150</t>
  </si>
  <si>
    <t xml:space="preserve"> Поступления за выдачу разрешения на вырубку зеленых насаждений – порубочного билета на территории городского округа Ступино Московской области</t>
  </si>
  <si>
    <t>000 1 17 05040 04 0010 180</t>
  </si>
  <si>
    <t>000 1 17 05040 04 0009 180</t>
  </si>
  <si>
    <t>000 1 17 05040 04 0008 180</t>
  </si>
  <si>
    <t>Прочие неналоговые доходы бюджетов городских округов</t>
  </si>
  <si>
    <t>000 1 17 05040 04 0000 180</t>
  </si>
  <si>
    <t xml:space="preserve">Прочие неналоговые доходы бюджетов городских округов </t>
  </si>
  <si>
    <t>Невыясненные поступления, зачисляемые в бюджеты городских округов</t>
  </si>
  <si>
    <t>000 1 17 01040 04 0000 180</t>
  </si>
  <si>
    <t xml:space="preserve">ПРОЧИЕ НЕНАЛОГОВЫЕ ДОХОДЫ </t>
  </si>
  <si>
    <t>000 1 17 00000 00 0000 000</t>
  </si>
  <si>
    <t>ШТРАФЫ, САНКЦИИ, ВОЗМЕЩЕНИЕ УЩЕРБА</t>
  </si>
  <si>
    <t>000 1 16 00000 00 0000 000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</si>
  <si>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</si>
  <si>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000 1 14 06312 04 0000 430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</si>
  <si>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</si>
  <si>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000 1 14 06012 04 0000 430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</si>
  <si>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</si>
  <si>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000 1 14 02043 04 0000 410</t>
  </si>
  <si>
    <t>Доходы от реализации имущества, находящегося в оперативном управлении учреждений, находящихся в ведении органов управления и городских округов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</si>
  <si>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000 1 14 02042 04 0000 410</t>
  </si>
  <si>
    <t>Доходы от продажи квартир, находящихся в собственности городских округов</t>
  </si>
  <si>
    <t>000 1 14 01040 04 0000 410</t>
  </si>
  <si>
    <t>ДОХОДЫ ОТ ПРОДАЖИ МАТЕРИАЛЬНЫХ И НЕМАТЕРИАЛЬНЫХ АКТИВОВ</t>
  </si>
  <si>
    <t>000 1 14 00000 00 0000 000</t>
  </si>
  <si>
    <t>000 1 13 02994 04 0007 130</t>
  </si>
  <si>
    <t>Прочие доходы от компенсации затрат бюджетов городских округов (родительская плата в ДДО)</t>
  </si>
  <si>
    <t>000 1 13 02994 04 0006 130</t>
  </si>
  <si>
    <t>Прочие доходы от компенсации затрат бюджетов городских округов (оздоровительная кампания детей)</t>
  </si>
  <si>
    <t xml:space="preserve">Возврат остатков (мун. задания "4") </t>
  </si>
  <si>
    <t>000 1 13 02994 04 0013 130</t>
  </si>
  <si>
    <t xml:space="preserve">Возврат остатков (администрация) </t>
  </si>
  <si>
    <t>000 1 13 02994 04 0012 130</t>
  </si>
  <si>
    <t>Прочие доходы от компенсации затрат бюджетов городских округов</t>
  </si>
  <si>
    <t>000 1 13 02994 04 0000 130</t>
  </si>
  <si>
    <t>Доходы поступающие в порядке возмещения расходов, понесенных в связи с эксплуатацией имущества городских округов</t>
  </si>
  <si>
    <t>000 1 13 02064 04 0000 130</t>
  </si>
  <si>
    <t>000 1 13 01994 04 0000 130</t>
  </si>
  <si>
    <t>Прочие доходы от оказания платных услуг (работ) получателями средств бюджетов городских округов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</si>
  <si>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городских округов</t>
  </si>
  <si>
    <t>000 1 13 01530 04 0000 130</t>
  </si>
  <si>
    <t>ДОХОДЫ ОТ ОКАЗАНИЯ ПЛАТНЫХ УСЛУГ (РАБОТ) И КОМПЕНСАЦИИ ЗАТРАТ ГОСУДАРСТВА</t>
  </si>
  <si>
    <t>000 1 13 00000 00 0000 000</t>
  </si>
  <si>
    <t>Плата за размещение твердых коммунальных отходов</t>
  </si>
  <si>
    <t>Плата за размещение отходов производства</t>
  </si>
  <si>
    <t>Плата за сбросы загрязняющих веществ в водные объекты</t>
  </si>
  <si>
    <t>Плата за выбросы загрязняющих веществ в атмосферный воздух стационарными объектами</t>
  </si>
  <si>
    <t>Плата за негативное воздействие на окружающую среду</t>
  </si>
  <si>
    <t>000 1 12 01000 01 0000 120</t>
  </si>
  <si>
    <t>ПЛАТЕЖИ ПРИ ПОЛЬЗОВАНИИ ПРИРОДНЫМИ РЕСУРСАМИ</t>
  </si>
  <si>
    <t>000 1 12 00000 00 0000 000</t>
  </si>
  <si>
    <t xml:space="preserve">Поступления по плате, поступившей в рамках договора за предоставление права на установку и эксплуатацию рекламных конструкций </t>
  </si>
  <si>
    <t>000 1 11 09080 04 0009 120</t>
  </si>
  <si>
    <t>Поступления по плате, поступившей в рамках договора за предоставление права на размещение и эксплуатацию нестационарного торгового объекта</t>
  </si>
  <si>
    <t>000 1 11 09080 04 0008 120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</si>
  <si>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</si>
  <si>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000 1 11 09080 04 0000 120</t>
  </si>
  <si>
    <t>Поступления по плате за размещение объектов на землях или земельных участках, находящихся в муниципальной собственности или собственность на которые не разграничена)</t>
  </si>
  <si>
    <t xml:space="preserve">Поступления по плате за наем жилых помещений, находящихся в собственности муниципальных образований </t>
  </si>
  <si>
    <t>000 1 11 09044 04 0000 120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</si>
  <si>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</si>
  <si>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</si>
  <si>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000 1 11 07014 04 0000 120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</si>
  <si>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</si>
  <si>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000 1 11 05312 04 0000 120</t>
  </si>
  <si>
    <t>Доходы от сдачи в аренду имущества, составляющего казну городских округов (за исключением земельных участков)</t>
  </si>
  <si>
    <t>000 1 11 05074 04 0000 120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</si>
  <si>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</si>
  <si>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000 1 11 05034 04 0000 120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</si>
  <si>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</si>
  <si>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000 1 11 05024 04 0000 120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</si>
  <si>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</si>
  <si>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000 1 11 05012 04 0000 120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</si>
  <si>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</si>
  <si>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</si>
  <si>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</si>
  <si>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</si>
  <si>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ЗАДОЛЖЕННОСТЬ И ПЕРЕРАСЧЕТЫ ПО ОТМЕНЕННЫМ НАЛОГАМ, СБОРАМ И ИНЫМ ОБЯЗАТЕЛЬНЫМ ПЛАТЕЖАМ</t>
  </si>
  <si>
    <t>000 1 09 00000 00 0000 000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</si>
  <si>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</si>
  <si>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000 1 08 07173 01 0000 110</t>
  </si>
  <si>
    <t>Государственная пошлина за выдачу разрешения на установку рекламной конструкции</t>
  </si>
  <si>
    <t>000 1 08 07150 01 0000 110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</si>
  <si>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</si>
  <si>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</si>
  <si>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</t>
  </si>
  <si>
    <t>000 1 08 00000 00 0000 000</t>
  </si>
  <si>
    <t>Земельный налог с физических лиц, обладающих земельным участком, расположенным в границах городских округов</t>
  </si>
  <si>
    <t>000 1 06 06042 04 0000 110</t>
  </si>
  <si>
    <t>Земельный налог с организаций, обладающих земельным участком, расположенным в границах городских округов</t>
  </si>
  <si>
    <t>000 1 06 06032 04 0000 110</t>
  </si>
  <si>
    <t>Земельный налог</t>
  </si>
  <si>
    <t>000 1 06 06000 00 0000 110</t>
  </si>
  <si>
    <t>Налог на имущество физических лиц</t>
  </si>
  <si>
    <t>000 1 06 01000 00 0000 110</t>
  </si>
  <si>
    <t>НАЛОГИ НА ИМУЩЕСТВО</t>
  </si>
  <si>
    <t>000 1 06 00000 00 0000 000</t>
  </si>
  <si>
    <t>Налог, взимаемый в связи с применением патентной системы налогообложения</t>
  </si>
  <si>
    <t>000 1 05 04000 02 0000 110</t>
  </si>
  <si>
    <t>Единый сельскохозяйственный налог</t>
  </si>
  <si>
    <t>000 1 05 03000 01 0000 110</t>
  </si>
  <si>
    <t>Единый налог на вмененный доход для отдельных видов деятельности</t>
  </si>
  <si>
    <t>000 1 05 02000 02 0000 110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</si>
  <si>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</si>
  <si>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000 1 05 01050 01 0000 110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</si>
  <si>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</si>
  <si>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000 1 05 01022 01 0000 110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</si>
  <si>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</si>
  <si>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000 1 05 01021 01 0000 110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</si>
  <si>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</si>
  <si>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000 1 05 01012 01 0000 110</t>
  </si>
  <si>
    <t>Налог, взимаемый с налогоплательщиков, выбравших в качестве объекта налогообложения доходы</t>
  </si>
  <si>
    <t>000 1 05 01011 01 0000 110</t>
  </si>
  <si>
    <t>Налог, взимаемый в связи с применением упрощенной системы налогообложения</t>
  </si>
  <si>
    <t>000 1 05 01000 00 0000 110</t>
  </si>
  <si>
    <t>НАЛОГИ НА СОВОКУПНЫЙ ДОХОД</t>
  </si>
  <si>
    <t>000 1 05 00000 00 0000 000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</si>
  <si>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</si>
  <si>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000 1 03 02261 01 0000 110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</si>
  <si>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</si>
  <si>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000 1 03 02251 01 0000 110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</si>
  <si>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</si>
  <si>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000 1 03 02241 01 0000 110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</si>
  <si>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</si>
  <si>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000 1 03 02231 01 0000 110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</si>
  <si>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</si>
  <si>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</si>
  <si>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НАЛОГИ НА ТОВАРЫ (РАБОТЫ, УСЛУГИ), РЕАЛИЗУЕМЫЕ НА ТЕРРИТОРИИ РОССИЙСКОЙ ФЕДЕРАЦИИ</t>
  </si>
  <si>
    <t>000 1 03 00000 00 0000 000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</si>
  <si>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</si>
  <si>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000 1 01 02040 01 0000 110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</si>
  <si>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</si>
  <si>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</si>
  <si>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</si>
  <si>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</si>
  <si>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</si>
  <si>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</si>
  <si>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</t>
  </si>
  <si>
    <t>000 1 01 02000 01 0000 110</t>
  </si>
  <si>
    <t>НАЛОГИ НА ПРИБЫЛЬ, ДОХОДЫ</t>
  </si>
  <si>
    <t>000 1 01 00000 00 0000 000</t>
  </si>
  <si>
    <t>НАЛОГОВЫЕ И НЕНАЛОГОВЫЕ ДОХОДЫ</t>
  </si>
  <si>
    <t>000 1 00 00000 00 0000 000</t>
  </si>
  <si>
    <t xml:space="preserve">Наименование доходов </t>
  </si>
  <si>
    <t>Код бюджетной классификации Российской Федерации</t>
  </si>
  <si>
    <t>Плановый период
(тыс. рублей)</t>
  </si>
  <si>
    <t>Налог на доходы физических лиц части суммы налога, превышающей 650 000 рублей, относящейся к части налоговой базы, превышающей 5 000 000 рублей</t>
  </si>
  <si>
    <t>000 1 01 02080 01 0000 110</t>
  </si>
  <si>
    <t xml:space="preserve"> - в части поступлений инициативных платежей для реализации каждого инициативного проекта</t>
  </si>
  <si>
    <t xml:space="preserve"> - 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</si>
  <si>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 xml:space="preserve"> - на осуществление переданных полномочий Московской области по транспортировке в морг, включая погрузоразгрузочные работы, с мет обнаружения или происшествия умерших для производства судебно - медицинской экспертизы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</si>
  <si>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</si>
  <si>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000 1 12 01070 01 0000 120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</si>
  <si>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</si>
  <si>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000 1 14 02042 04 0000 440</t>
  </si>
  <si>
    <t>Прочие доходы от компенсации затрат бюджетов городских округов (СД)</t>
  </si>
  <si>
    <t>Прочие доходы от компенсации затрат бюджетов городских округов (КСП)</t>
  </si>
  <si>
    <t>Прочие доходы от компенсации затрат бюджетов городских округов (ФУ)</t>
  </si>
  <si>
    <t>Доходы бюджетов городских округов от возврата бюджетными учреждениями остатков субсидий прошлых лет</t>
  </si>
  <si>
    <t>Доходы бюджетов городских округов от возврата автономными учреждениями остатков субсидий прошлых лет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</si>
  <si>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</si>
  <si>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000 2 19 60010 04 0000 150</t>
  </si>
  <si>
    <t xml:space="preserve"> -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</si>
  <si>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- на обеспечение компенсации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</si>
  <si>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- 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</si>
  <si>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 xml:space="preserve"> - на мероприятия по организации отдыха детей в каникулярное время </t>
  </si>
  <si>
    <t xml:space="preserve"> - 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</si>
  <si>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 xml:space="preserve"> - на ямочный ремонт асфальтового покрытия дворовых территорий</t>
  </si>
  <si>
    <t>Субсидии бюджетам городских округов на реализацию мероприятий по модернизации школьных систем образования</t>
  </si>
  <si>
    <t>000 2 02 25750 04 0000 150</t>
  </si>
  <si>
    <t>000 1 13 02994 04 0004 130</t>
  </si>
  <si>
    <t>000 1 13 02994 04 0005 130</t>
  </si>
  <si>
    <t>000 1 13 02994 04 0014 130</t>
  </si>
  <si>
    <t>Компенсация затрат (за счет возникшей экономии)</t>
  </si>
  <si>
    <t xml:space="preserve">Возврат дебиторской задолженности (администрация) </t>
  </si>
  <si>
    <t>Прочие доходы от компенсации затрат бюджетов городских округов (МКУ ЦБУ)</t>
  </si>
  <si>
    <t xml:space="preserve"> - 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</si>
  <si>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000 2 02 45519 04 0000 150</t>
  </si>
  <si>
    <t>Межбюджетные трансферты, передаваемые бюджетам городских округов на поддержку отрасли культуры</t>
  </si>
  <si>
    <t>000 2 03 04000 04 0000 150</t>
  </si>
  <si>
    <t>Безвозмездные поступления от государственных (муниципальных) организаций в бюджеты городских округов</t>
  </si>
  <si>
    <t>000 1 11 09044 04 0003 120</t>
  </si>
  <si>
    <t>000 1 11 09044 04 0019 120</t>
  </si>
  <si>
    <t>Поступления по плате за право заключения договора на организацию ярмарок на месте проведения ярмарок, включенном в Сводный перечень мест проведения ярмарок на территории Московской области</t>
  </si>
  <si>
    <t xml:space="preserve"> - на осуществление переданных органам местного самоуправления полномочий по региональному государственному жилищному контролю (надзору) за соблюдением гражданами требований правил пользования газом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</si>
  <si>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</si>
  <si>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000 1 05 07000 01 0000 110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</si>
  <si>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</si>
  <si>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 xml:space="preserve"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 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</si>
  <si>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(прочие поступления)</t>
  </si>
  <si>
    <t>000 1 08 03010 01 1050 110</t>
  </si>
  <si>
    <t>000 1 08 03010 01 1060 110</t>
  </si>
  <si>
    <t>000 1 08 03010 01 4000 110</t>
  </si>
  <si>
    <t>000 1 11 05024 04 0002 120</t>
  </si>
  <si>
    <t>Плата за часть земельного участка, превышающего установленный администрацией городского округа Ступино Московской области размер родственного, почетного, воинского захоронения</t>
  </si>
  <si>
    <t>000 1 13 01994 04 0001 130</t>
  </si>
  <si>
    <t xml:space="preserve">Доходы от платных услуг, оказываемых казенными учреждениями (МКУ) </t>
  </si>
  <si>
    <t>000 1 13 01994 04 0002 130</t>
  </si>
  <si>
    <t>000 1 13 01994 04 0003 130</t>
  </si>
  <si>
    <t>Плата за предоставление места для создания семейного (родового) захоронения</t>
  </si>
  <si>
    <t>000 1 13 02994 04 0008 130</t>
  </si>
  <si>
    <t>Прочие доходы от компенсации затрат бюджетов городских округов (прочие поступления) (администрация)</t>
  </si>
  <si>
    <t>000 1 13 02994 04 0015 130</t>
  </si>
  <si>
    <t>Доходы от приватизации имущества, находящегося в собственности городских округов, в части приватизации нефинансовых активов имущества казны</t>
  </si>
  <si>
    <t>000 1 14 13040 04 0000 410</t>
  </si>
  <si>
    <t xml:space="preserve"> - на реализацию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</t>
  </si>
  <si>
    <t xml:space="preserve"> - в части модернизации муниципальных детских школ искусств по видам искусств путем их реконструкции, капитального ремонта</t>
  </si>
  <si>
    <t xml:space="preserve"> - 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</si>
  <si>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 xml:space="preserve"> - на осуществление переданных полномочий Московской области по оформлению сибиреязвенных скотомогильников в собственность Московской области, обустройству и содержанию сибиреязвенных скотомогильников</t>
  </si>
  <si>
    <t xml:space="preserve"> - на осуществление отдельных государственных полномочий в части присвоения адресов объектам адресации и согласования перепланировки помещений в многоквартирном доме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</si>
  <si>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N 5-ФЗ "О ветеранах"</t>
  </si>
  <si>
    <t>000 2 02 35135 04 0000 150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</si>
  <si>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</si>
  <si>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000 1 14 06024 04 0000 430</t>
  </si>
  <si>
    <t xml:space="preserve"> - на обеспечение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</si>
  <si>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>Субсидии бюджетам городских округов на обеспечение оснащения государственных и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</si>
  <si>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>000 2 02 25786 04 0000 150</t>
  </si>
  <si>
    <t xml:space="preserve"> - на проведение капитального ремонта, технического переоснащения и благоустройство территорий муниципальных объектов культуры</t>
  </si>
  <si>
    <t xml:space="preserve"> - на частичную компенсацию транспортных расходов организаций и индивидуальных предпринимателей по доставке продовольственных и промышленных товаров в сельские населенные пункты </t>
  </si>
  <si>
    <t xml:space="preserve"> - в части благоустройства общественных территорий</t>
  </si>
  <si>
    <t xml:space="preserve"> - на капитальный ремонт гидротехнических сооружений, находящихся в муниципальной собственности, в том числе разработку проектной документации</t>
  </si>
  <si>
    <t>Субсидии бюджетам городских округов 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</t>
  </si>
  <si>
    <t>000 2 02 25172 04 0000 150</t>
  </si>
  <si>
    <t>000 2 02 35179 04 0000 150</t>
  </si>
  <si>
    <t>Субвенции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</si>
  <si>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"</t>
  </si>
  <si>
    <t>000 1 01 02130 01 0000 110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</si>
  <si>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</si>
  <si>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000 1 01 02140 01 0000 110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</si>
  <si>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</si>
  <si>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Субсидии бюджетам городских округов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</si>
  <si>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000 2 02 25232 04 0000 150</t>
  </si>
  <si>
    <t xml:space="preserve"> - на государственную поддержку отрасли культуры (в части поддержки лучших работников сельских учреждений культуры)</t>
  </si>
  <si>
    <t xml:space="preserve"> - на государственную поддержку отрасли культуры (в части поддержки лучших сельских учреждений культуры)</t>
  </si>
  <si>
    <t>Возврат возвратов (субсидия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бюджетов)</t>
  </si>
  <si>
    <t>2026 год</t>
  </si>
  <si>
    <t>000 1 11 05034 04 0002 120</t>
  </si>
  <si>
    <t>000 1 11 05034 04 0003 120</t>
  </si>
  <si>
    <t>000 1 13 01994 04 0006 130</t>
  </si>
  <si>
    <t>000 1 13 01994 04 0007 130</t>
  </si>
  <si>
    <t>000 1 13 01994 04 0008 130</t>
  </si>
  <si>
    <t>000 1 13 02064 04 0002 130</t>
  </si>
  <si>
    <t>000 1 13 02064 04 0003 130</t>
  </si>
  <si>
    <t>000 1 13 02994 04 0009 130</t>
  </si>
  <si>
    <t xml:space="preserve"> - прочие доходы от компенсации затрат бюджетов городских округов (возврат дебиторской задолженности) (МКУ РС)</t>
  </si>
  <si>
    <t>000 1 13 02994 04 0010 130</t>
  </si>
  <si>
    <t xml:space="preserve"> - прочие доходы от компенсации затрат бюджетов городских округов (возврат дебиторской задолженности) (МКУ СС)</t>
  </si>
  <si>
    <t>Прочие доходы от компенсации затрат бюджетов городских округов (оплата услуг по погребению)  (МКУ ЦБУ)</t>
  </si>
  <si>
    <t xml:space="preserve"> - на создание доступной среды в муниципальных учреждениях культуры </t>
  </si>
  <si>
    <t xml:space="preserve"> -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</si>
  <si>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Субсидии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</si>
  <si>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Субсидии бюджетам городских округов на 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</t>
  </si>
  <si>
    <t xml:space="preserve"> - на устройство контейнерных площадок</t>
  </si>
  <si>
    <t xml:space="preserve"> - на мероприятия по улучшению жилищных условий граждан, проживающих на сельских территориях</t>
  </si>
  <si>
    <t xml:space="preserve"> - проведение работ по капитальному ремонту зданий региональных (муниципальных) общеобразовательных организаций</t>
  </si>
  <si>
    <t xml:space="preserve"> - оснащение отремонтированных зданий общеобразовательных организаций средствами обучения и воспитания)</t>
  </si>
  <si>
    <t xml:space="preserve"> - на приобретение автобусов для доставки обучающихся в общеобразовательные организации в Московской области, расположенные в сельских населенных пунктах</t>
  </si>
  <si>
    <t>000 2 02 25179 04 0000 150</t>
  </si>
  <si>
    <t>000 2 02 25213 04 0000 150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</si>
  <si>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N 5-ФЗ "О ветеранах", в соответствии с Указом Президента Российской Федерации от 7 мая 2008 года N 714 "Об обеспечении жильем ветеранов Великой Отечественной войны 1941 - 1945 годов"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</si>
  <si>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</si>
  <si>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>000 2 02 35134 04 0000 150</t>
  </si>
  <si>
    <t>000 2 02 35176 04 0000 150</t>
  </si>
  <si>
    <t xml:space="preserve"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</t>
  </si>
  <si>
    <t>000 2 02 45179 04 0000 150</t>
  </si>
  <si>
    <t>2 18 04010 04 0000 150</t>
  </si>
  <si>
    <t>2 18 04020 04 0000 150</t>
  </si>
  <si>
    <t>2 18 04030 04 0000 150</t>
  </si>
  <si>
    <t>Доходы бюджетов городских округов от возврата иными организациями остатков субсидий прошлых лет</t>
  </si>
  <si>
    <r>
      <t xml:space="preserve"> -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  </r>
    <r>
      <rPr>
        <b/>
        <i/>
        <sz val="12"/>
        <rFont val="Arial"/>
        <family val="2"/>
        <charset val="204"/>
      </rPr>
      <t>,</t>
    </r>
    <r>
      <rPr>
        <i/>
        <sz val="12"/>
        <rFont val="Arial"/>
        <family val="2"/>
        <charset val="204"/>
      </rPr>
      <t xml:space="preserve">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  </r>
  </si>
  <si>
    <t xml:space="preserve"> - на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 </t>
  </si>
  <si>
    <t>000 1 12 01010 01 6000 120</t>
  </si>
  <si>
    <t>000 1 12 01030 01 6000 120</t>
  </si>
  <si>
    <t>000 1 12 01041 01 6000 120</t>
  </si>
  <si>
    <t>000 1 12 01042 01 6000 120</t>
  </si>
  <si>
    <r>
      <t xml:space="preserve"> - на обеспечение мероприятий по переселению граждан из аварийного жилищного фонда, признанного аварийным </t>
    </r>
    <r>
      <rPr>
        <b/>
        <i/>
        <sz val="12"/>
        <rFont val="Arial"/>
        <family val="2"/>
        <charset val="204"/>
      </rPr>
      <t>до</t>
    </r>
    <r>
      <rPr>
        <i/>
        <sz val="12"/>
        <rFont val="Arial"/>
        <family val="2"/>
        <charset val="204"/>
      </rPr>
      <t xml:space="preserve"> 1 января 2017 года</t>
    </r>
  </si>
  <si>
    <r>
      <t xml:space="preserve"> - на обеспечение мероприятий по переселению граждан из аварийного жилищного фонда, признанного таковым </t>
    </r>
    <r>
      <rPr>
        <b/>
        <i/>
        <sz val="12"/>
        <rFont val="Arial"/>
        <family val="2"/>
        <charset val="204"/>
      </rPr>
      <t>после</t>
    </r>
    <r>
      <rPr>
        <i/>
        <sz val="12"/>
        <rFont val="Arial"/>
        <family val="2"/>
        <charset val="204"/>
      </rPr>
      <t xml:space="preserve"> 1 января 2017 года</t>
    </r>
  </si>
  <si>
    <t>000 2 02 25229 04 0000 150</t>
  </si>
  <si>
    <t>Субсидии бюджетам городских округов на 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своем наименовании слово "олимпийский" или образованные на его основе слова или словосочетания, в нормативное состояние</t>
  </si>
  <si>
    <t>000 2 02 25239 04 0000 150</t>
  </si>
  <si>
    <t>Субсидии бюджетам городских округов на модернизацию инфраструктуры общего образования в отдельных субъектах Российской Федерации</t>
  </si>
  <si>
    <t>000 2 02 25239 04 0002 150</t>
  </si>
  <si>
    <t>000 2 02 25239 04 0003 150</t>
  </si>
  <si>
    <t>000 2 02 25239 04 0011 150</t>
  </si>
  <si>
    <t xml:space="preserve"> - на реализацию мероприятий по строительству и реконструкции сетей теплоснабжения муниципальной собственности</t>
  </si>
  <si>
    <t xml:space="preserve"> - на реализацию мероприятий по капитальному ремонту сетей теплоснабжения на территории муниципальных образований</t>
  </si>
  <si>
    <t xml:space="preserve"> - на реализацию мероприятий по капитальному ремонту объектов теплоснабжения</t>
  </si>
  <si>
    <t xml:space="preserve"> - финансовое обеспечение стимулирующих выплат работникам культурно-досуговых учреждений в Московской области с высоким уровнем достижений работы в сфере культуры</t>
  </si>
  <si>
    <t xml:space="preserve"> - 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</si>
  <si>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 xml:space="preserve"> - на модернизацию библиотек в части комплектования книжных фондов муниципальных общедоступных библиотек и государственной общедоступной библиотеки Московской области</t>
  </si>
  <si>
    <t>Поступления доходов в бюджет городского округа Ступино Московской области 
на 2025 год и на плановый период 2026-2027 годов</t>
  </si>
  <si>
    <t xml:space="preserve"> 2025 год
(тыс. рублей) </t>
  </si>
  <si>
    <t>2027 год</t>
  </si>
  <si>
    <t>000 2 02 25013 04 0000 150</t>
  </si>
  <si>
    <t>Субсидии бюджетам городских округов на сокращение доли загрязненных сточных вод</t>
  </si>
  <si>
    <t>000 2 02 25424 04 0000 150</t>
  </si>
  <si>
    <t>Субсидии бюджетам городских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</si>
  <si>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 xml:space="preserve"> - на устройство сезонных ледяных катков</t>
  </si>
  <si>
    <t xml:space="preserve"> - на проведение ремонта объектов муниципальных культурно-досуговых учреждений в сельской местности</t>
  </si>
  <si>
    <t>000 2 02 45303 04 0000 150</t>
  </si>
  <si>
    <t xml:space="preserve"> - на выплату ежемесячных доплат за напряженный труд работникам муниципальных дошкольных и общеобразовательных организаций</t>
  </si>
  <si>
    <t xml:space="preserve"> - на 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</si>
  <si>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 xml:space="preserve"> - на возмещение затрат, связанных с получением комплексных экологических разрешений</t>
  </si>
  <si>
    <t xml:space="preserve"> - на модернизацию инфраструктуры общего образования в отдельных субъектах Российской Федерации (строительство школы на 825 мест, мкр Юго-Западный г.Ступино)</t>
  </si>
  <si>
    <t xml:space="preserve"> - на модернизацию инфраструктуры общего образования в отдельных субъектах Российской Федерации (строительство школы на 550 мест, квартал Надежда г.Ступино)</t>
  </si>
  <si>
    <t xml:space="preserve"> - на модернизацию инфраструктуры общего образования в отдельных субъектах Российской Федерации (пристройка Верзиловская школа)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</si>
  <si>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</si>
  <si>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 - на выплату компенсации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</si>
  <si>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 xml:space="preserve"> - на выплату пособий и доплат педагогическим работникам муниципальных и общеобразовательных организаций - молодым специалистам</t>
  </si>
  <si>
    <t xml:space="preserve"> - 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</si>
  <si>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 xml:space="preserve"> - на реализацию программ формирования современной городской среды в части благоустройства общественных территорий</t>
  </si>
  <si>
    <t>000 1 17 05040 04 0006 180</t>
  </si>
  <si>
    <t>000 1 17 05040 04 0007 180</t>
  </si>
  <si>
    <r>
      <t xml:space="preserve"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 </t>
    </r>
    <r>
      <rPr>
        <i/>
        <sz val="11"/>
        <rFont val="Arial"/>
        <family val="2"/>
        <charset val="204"/>
      </rPr>
      <t>МКУ ХЭС</t>
    </r>
  </si>
  <si>
    <r>
      <t xml:space="preserve"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 </t>
    </r>
    <r>
      <rPr>
        <i/>
        <sz val="11"/>
        <rFont val="Arial"/>
        <family val="2"/>
        <charset val="204"/>
      </rPr>
      <t>МКУ МФЦ</t>
    </r>
  </si>
  <si>
    <r>
      <t xml:space="preserve">Доходы от платных услуг, оказываемых казенными учреждениями </t>
    </r>
    <r>
      <rPr>
        <i/>
        <sz val="11"/>
        <rFont val="Arial"/>
        <family val="2"/>
        <charset val="204"/>
      </rPr>
      <t xml:space="preserve">(МКУ МФЦ) </t>
    </r>
  </si>
  <si>
    <r>
      <t xml:space="preserve">Доходы от платных услуг, оказываемых казенными учреждениями </t>
    </r>
    <r>
      <rPr>
        <i/>
        <sz val="11"/>
        <rFont val="Arial"/>
        <family val="2"/>
        <charset val="204"/>
      </rPr>
      <t xml:space="preserve">(МКУ Благоустройство) </t>
    </r>
  </si>
  <si>
    <r>
      <t xml:space="preserve">Доходы поступающие в порядке возмещения расходов, понесенных в связи с эксплуатацией имущества городских округов </t>
    </r>
    <r>
      <rPr>
        <i/>
        <sz val="11"/>
        <rFont val="Arial"/>
        <family val="2"/>
        <charset val="204"/>
      </rPr>
      <t>(МКУ МФЦ)</t>
    </r>
  </si>
  <si>
    <r>
      <t xml:space="preserve">Доходы поступающие в порядке возмещения расходов, понесенных в связи с эксплуатацией имущества городских округов </t>
    </r>
    <r>
      <rPr>
        <i/>
        <sz val="11"/>
        <rFont val="Arial"/>
        <family val="2"/>
        <charset val="204"/>
      </rPr>
      <t>(МКУ ХЭС)</t>
    </r>
  </si>
  <si>
    <t xml:space="preserve">Неосновательное обогащение за пользование земельными участками и имуществом </t>
  </si>
  <si>
    <t xml:space="preserve"> - на обеспечение комплексной инфраструктурой земельных участков для предоставления отдельным категориям специалистов, работающих в государственных учреждениях здравоохранения Московской области</t>
  </si>
  <si>
    <t xml:space="preserve"> - на финансовое обеспечение выплат преподавателям в области музыкального искусства организаций дополнительного образования сферы культуры</t>
  </si>
  <si>
    <t>Межбюджетные трансферты,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</si>
  <si>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000 2 02 45050 04 0000 150</t>
  </si>
  <si>
    <t>000 2 02 25559 04 0000 150</t>
  </si>
  <si>
    <t>Субсидии бюджетам городских округов на оснащение предметных кабинетов общеобразовательных организаций средствами обучения и воспитания</t>
  </si>
  <si>
    <t xml:space="preserve"> - на приобретение музыкальных инструментов, оборудования и учебных материалов для оснащения образовательных организаций в сфере культуры Московской области</t>
  </si>
  <si>
    <t xml:space="preserve"> - на строительство и реконструкцию сетей водоснабжения, водоотведения, теплоснабжения</t>
  </si>
  <si>
    <t>Приложение 1
к решению Совета депутатов
городского округа Ступино Московской области
"О бюджете городского округа Ступино
Московской области на 2025 год и
на плановый период 2026-2027 годов"
от "20"декабря 2024 № 307/31</t>
  </si>
  <si>
    <t>Приложение 1
к решению Совета депутатов
городского округа Ступино Московской области
«О внесении изменений в решение Совета депутатов
городского округа Ступино Московской области
от "20"декабря 2024 № 307/31 «О бюджете городского округа Ступино Московской области на 2025 год и 
на плановый период 2026-2027 годов"
от "___" __________ 2025 № _______</t>
  </si>
  <si>
    <t>"Приложение 1
к решению Совета депутатов
городского округа Ступино Московской области
"О бюджете городского округа Ступино
Московской области на 2025 год и 
на плановый период 2026-2027 годов"
от "20" декабря 2024 № 307/31</t>
  </si>
  <si>
    <t xml:space="preserve"> - на проведение капитального ремонта муниципальных объектов физической культуры и спорта</t>
  </si>
  <si>
    <t xml:space="preserve"> - на реализацию мероприятий по строительству и реконструкции объектов теплоснабжения муниципальной собственности</t>
  </si>
  <si>
    <t>000 2 02 27112 04 0003 150</t>
  </si>
  <si>
    <t xml:space="preserve"> - на обеспечение переданных государственных полномочий Московской области по организации деятельности по сбору (в том числе раздельному сбору),отходов на лесных участках в составе земель лесного фонда, не представленных гражданам и юридическим лицам, а также по транспортированию, обработке и утилизации таких отходов </t>
  </si>
  <si>
    <t xml:space="preserve"> - на реализацию первоочередных мероприятий по капитальному ремонту сетей теплоснабжения</t>
  </si>
  <si>
    <t>Субсидии бюджетам городских округов на софинансирование реализации мероприятий по капитальным вложениям в объекты муниципальной собственности, капитальному ремонту объектов государственной собственности субъектов Российской Федерации (муниципальной собственности) и (или) сохранению объектов культурного наследияских округов на софинансирование капитальных вложений в объекты муниципальной собственности</t>
  </si>
  <si>
    <t xml:space="preserve"> - на капитальные вложения в общеобразовательные организации в целях обеспечения односменного режима обучения (строительство школы на 550 мест, квартал Надежда г.Ступино)</t>
  </si>
  <si>
    <t>«Приложение 1
к решению Совета депутатов
городского округа Ступино Московской области
«О бюджете городского округа Ступино
Московской области на 2025 год и 
на плановый период 2026-2027 годов»
от «20» декабря 2024 № 307/31</t>
  </si>
  <si>
    <t>»</t>
  </si>
  <si>
    <t xml:space="preserve">                   </t>
  </si>
  <si>
    <r>
      <t>Приложение 1
к решению Совета депутатов
городского округа Ступино Московской области
«О внесении изменений в решение Совета депутатов
городского округа Ступино Московской области
от «20» декабря 2024 № 307/31 «О бюджете городского округа Ступино Московской области на 2025 год и 
на плановый период 2026-2027 годов»
от «</t>
    </r>
    <r>
      <rPr>
        <u/>
        <sz val="10"/>
        <rFont val="Arial"/>
        <family val="2"/>
        <charset val="204"/>
      </rPr>
      <t>08</t>
    </r>
    <r>
      <rPr>
        <sz val="10"/>
        <rFont val="Arial"/>
        <family val="2"/>
        <charset val="204"/>
      </rPr>
      <t xml:space="preserve">» </t>
    </r>
    <r>
      <rPr>
        <u/>
        <sz val="10"/>
        <rFont val="Arial"/>
        <family val="2"/>
        <charset val="204"/>
      </rPr>
      <t>08</t>
    </r>
    <r>
      <rPr>
        <sz val="10"/>
        <rFont val="Arial"/>
        <family val="2"/>
        <charset val="204"/>
      </rPr>
      <t xml:space="preserve"> 2025 № </t>
    </r>
    <r>
      <rPr>
        <u/>
        <sz val="10"/>
        <rFont val="Arial"/>
        <family val="2"/>
        <charset val="204"/>
      </rPr>
      <t>407/39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</si>
</sst>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р_._-;\-* #,##0.00_р_._-;_-* &quot;-&quot;??_р_._-;_-@_-"/>
    <numFmt numFmtId="164" formatCode="#,##0.0"/>
    <numFmt numFmtId="165" formatCode="_-* #,##0.00\ _₽_-;\-* #,##0.00\ _₽_-;_-* &quot;-&quot;??\ _₽_-;_-@_-"/>
    <numFmt numFmtId="166" formatCode="#,##0.00000"/>
  </numFmts>
  <fonts count="2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sz val="8"/>
      <name val="Arial"/>
      <family val="2"/>
      <charset val="204"/>
    </font>
    <font>
      <i/>
      <sz val="11"/>
      <name val="Arial"/>
      <family val="2"/>
      <charset val="204"/>
    </font>
    <font>
      <u/>
      <sz val="12"/>
      <color indexed="12"/>
      <name val="Times New Roman"/>
      <family val="1"/>
      <charset val="204"/>
    </font>
    <font>
      <b/>
      <i/>
      <sz val="12"/>
      <name val="Arial"/>
      <family val="2"/>
      <charset val="204"/>
    </font>
    <font>
      <sz val="12"/>
      <name val="Bookman Old Style"/>
      <family val="1"/>
      <charset val="204"/>
    </font>
    <font>
      <sz val="8"/>
      <color indexed="8"/>
      <name val="Arial"/>
      <family val="2"/>
      <charset val="204"/>
    </font>
    <font>
      <sz val="12"/>
      <color theme="1"/>
      <name val="Times New Roman"/>
      <family val="2"/>
      <charset val="204"/>
    </font>
    <font>
      <b/>
      <sz val="9"/>
      <name val="Arial"/>
      <family val="2"/>
      <charset val="204"/>
    </font>
    <font>
      <b/>
      <sz val="9"/>
      <color rgb="FF0000FF"/>
      <name val="Arial"/>
      <family val="2"/>
      <charset val="204"/>
    </font>
    <font>
      <sz val="9"/>
      <color rgb="FF0000FF"/>
      <name val="Arial"/>
      <family val="2"/>
      <charset val="204"/>
    </font>
    <font>
      <sz val="9"/>
      <name val="Arial"/>
      <family val="2"/>
      <charset val="204"/>
    </font>
    <font>
      <sz val="10"/>
      <color rgb="FF0000FF"/>
      <name val="Arial"/>
      <family val="2"/>
      <charset val="204"/>
    </font>
    <font>
      <i/>
      <sz val="12"/>
      <color theme="1"/>
      <name val="Arial"/>
      <family val="2"/>
      <charset val="204"/>
    </font>
    <font>
      <u/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39">
    <xf numFmtId="0" fontId="0" fillId="0" borderId="0"/>
    <xf numFmtId="0" fontId="5" fillId="0" borderId="2"/>
    <xf numFmtId="43" fontId="6" fillId="0" borderId="2" applyFont="0" applyFill="0" applyBorder="0" applyAlignment="0" applyProtection="0"/>
    <xf numFmtId="0" fontId="6" fillId="0" borderId="2"/>
    <xf numFmtId="0" fontId="7" fillId="0" borderId="2"/>
    <xf numFmtId="0" fontId="8" fillId="0" borderId="2"/>
    <xf numFmtId="0" fontId="4" fillId="0" borderId="2"/>
    <xf numFmtId="0" fontId="9" fillId="0" borderId="2"/>
    <xf numFmtId="0" fontId="8" fillId="0" borderId="2"/>
    <xf numFmtId="0" fontId="3" fillId="0" borderId="2"/>
    <xf numFmtId="0" fontId="3" fillId="0" borderId="2"/>
    <xf numFmtId="0" fontId="6" fillId="0" borderId="2"/>
    <xf numFmtId="0" fontId="3" fillId="0" borderId="2"/>
    <xf numFmtId="165" fontId="6" fillId="0" borderId="2" applyFont="0" applyFill="0" applyBorder="0" applyAlignment="0" applyProtection="0"/>
    <xf numFmtId="0" fontId="6" fillId="0" borderId="2"/>
    <xf numFmtId="0" fontId="4" fillId="0" borderId="2"/>
    <xf numFmtId="0" fontId="15" fillId="0" borderId="2" applyNumberFormat="0" applyFill="0" applyBorder="0" applyAlignment="0" applyProtection="0">
      <alignment vertical="top"/>
      <protection locked="0"/>
    </xf>
    <xf numFmtId="0" fontId="8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6" fillId="0" borderId="2"/>
    <xf numFmtId="0" fontId="7" fillId="0" borderId="2"/>
    <xf numFmtId="0" fontId="8" fillId="0" borderId="2"/>
    <xf numFmtId="0" fontId="2" fillId="0" borderId="2"/>
    <xf numFmtId="0" fontId="8" fillId="0" borderId="2"/>
    <xf numFmtId="0" fontId="6" fillId="0" borderId="2"/>
    <xf numFmtId="0" fontId="2" fillId="0" borderId="2"/>
    <xf numFmtId="0" fontId="7" fillId="0" borderId="2"/>
    <xf numFmtId="0" fontId="2" fillId="0" borderId="2"/>
    <xf numFmtId="0" fontId="2" fillId="0" borderId="2"/>
    <xf numFmtId="0" fontId="7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17" fillId="0" borderId="2"/>
    <xf numFmtId="0" fontId="17" fillId="0" borderId="2"/>
    <xf numFmtId="0" fontId="6" fillId="0" borderId="2"/>
    <xf numFmtId="0" fontId="2" fillId="0" borderId="2"/>
    <xf numFmtId="0" fontId="8" fillId="0" borderId="2"/>
    <xf numFmtId="0" fontId="4" fillId="0" borderId="2"/>
    <xf numFmtId="0" fontId="6" fillId="0" borderId="2"/>
    <xf numFmtId="0" fontId="7" fillId="0" borderId="2"/>
    <xf numFmtId="0" fontId="7" fillId="0" borderId="2"/>
    <xf numFmtId="0" fontId="2" fillId="0" borderId="2"/>
    <xf numFmtId="0" fontId="2" fillId="0" borderId="2"/>
    <xf numFmtId="0" fontId="19" fillId="0" borderId="2"/>
    <xf numFmtId="0" fontId="2" fillId="0" borderId="2"/>
    <xf numFmtId="0" fontId="8" fillId="0" borderId="2"/>
    <xf numFmtId="0" fontId="2" fillId="0" borderId="2"/>
    <xf numFmtId="0" fontId="2" fillId="0" borderId="2"/>
    <xf numFmtId="0" fontId="2" fillId="0" borderId="2"/>
    <xf numFmtId="0" fontId="7" fillId="0" borderId="2"/>
    <xf numFmtId="0" fontId="2" fillId="0" borderId="2"/>
    <xf numFmtId="0" fontId="2" fillId="0" borderId="2"/>
    <xf numFmtId="0" fontId="2" fillId="0" borderId="2"/>
    <xf numFmtId="0" fontId="6" fillId="0" borderId="2"/>
    <xf numFmtId="0" fontId="8" fillId="0" borderId="2"/>
    <xf numFmtId="0" fontId="2" fillId="0" borderId="2"/>
    <xf numFmtId="0" fontId="18" fillId="0" borderId="2" applyFill="0" applyProtection="0"/>
    <xf numFmtId="0" fontId="2" fillId="0" borderId="2"/>
    <xf numFmtId="0" fontId="4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4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7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0" fontId="2" fillId="0" borderId="2"/>
    <xf numFmtId="165" fontId="2" fillId="0" borderId="2" applyFont="0" applyFill="0" applyBorder="0" applyAlignment="0" applyProtection="0"/>
    <xf numFmtId="43" fontId="6" fillId="0" borderId="2" applyFont="0" applyFill="0" applyBorder="0" applyAlignment="0" applyProtection="0"/>
    <xf numFmtId="0" fontId="4" fillId="0" borderId="2"/>
    <xf numFmtId="0" fontId="1" fillId="0" borderId="2"/>
    <xf numFmtId="0" fontId="1" fillId="0" borderId="2"/>
    <xf numFmtId="0" fontId="4" fillId="0" borderId="2"/>
    <xf numFmtId="0" fontId="1" fillId="0" borderId="2"/>
    <xf numFmtId="0" fontId="4" fillId="0" borderId="2"/>
    <xf numFmtId="0" fontId="4" fillId="0" borderId="2"/>
  </cellStyleXfs>
  <cellXfs count="132">
    <xf numFmtId="0" fontId="0" fillId="0" borderId="0" xfId="0"/>
    <xf numFmtId="0" fontId="11" fillId="0" borderId="2" xfId="1" applyFont="1" applyFill="1" applyAlignment="1">
      <alignment vertical="center" wrapText="1"/>
    </xf>
    <xf numFmtId="0" fontId="11" fillId="0" borderId="2" xfId="1" applyFont="1" applyFill="1" applyAlignment="1">
      <alignment horizontal="center" vertical="center"/>
    </xf>
    <xf numFmtId="0" fontId="11" fillId="0" borderId="2" xfId="1" applyFont="1" applyFill="1" applyAlignment="1">
      <alignment vertical="center"/>
    </xf>
    <xf numFmtId="1" fontId="10" fillId="0" borderId="1" xfId="1" applyNumberFormat="1" applyFont="1" applyFill="1" applyBorder="1" applyAlignment="1" applyProtection="1">
      <alignment horizontal="center" vertical="center" wrapText="1"/>
    </xf>
    <xf numFmtId="0" fontId="10" fillId="0" borderId="1" xfId="1" applyNumberFormat="1" applyFont="1" applyFill="1" applyBorder="1" applyAlignment="1" applyProtection="1">
      <alignment horizontal="left" vertical="center" wrapText="1"/>
    </xf>
    <xf numFmtId="164" fontId="10" fillId="0" borderId="1" xfId="2" applyNumberFormat="1" applyFont="1" applyFill="1" applyBorder="1" applyAlignment="1" applyProtection="1">
      <alignment horizontal="center" vertical="center"/>
    </xf>
    <xf numFmtId="0" fontId="10" fillId="0" borderId="2" xfId="1" applyFont="1" applyFill="1" applyAlignment="1">
      <alignment vertical="center"/>
    </xf>
    <xf numFmtId="0" fontId="10" fillId="0" borderId="1" xfId="1" applyNumberFormat="1" applyFont="1" applyFill="1" applyBorder="1" applyAlignment="1" applyProtection="1">
      <alignment horizontal="left" vertical="center" wrapText="1" indent="1"/>
    </xf>
    <xf numFmtId="1" fontId="11" fillId="0" borderId="1" xfId="1" applyNumberFormat="1" applyFont="1" applyFill="1" applyBorder="1" applyAlignment="1" applyProtection="1">
      <alignment horizontal="center" vertical="center" wrapText="1"/>
    </xf>
    <xf numFmtId="0" fontId="11" fillId="0" borderId="1" xfId="1" applyNumberFormat="1" applyFont="1" applyFill="1" applyBorder="1" applyAlignment="1" applyProtection="1">
      <alignment horizontal="left" vertical="center" wrapText="1" indent="1"/>
    </xf>
    <xf numFmtId="1" fontId="12" fillId="0" borderId="1" xfId="1" applyNumberFormat="1" applyFont="1" applyFill="1" applyBorder="1" applyAlignment="1" applyProtection="1">
      <alignment horizontal="center" vertical="center" wrapText="1"/>
    </xf>
    <xf numFmtId="0" fontId="12" fillId="0" borderId="1" xfId="1" applyNumberFormat="1" applyFont="1" applyFill="1" applyBorder="1" applyAlignment="1" applyProtection="1">
      <alignment horizontal="left" vertical="center" wrapText="1" indent="2"/>
    </xf>
    <xf numFmtId="0" fontId="12" fillId="0" borderId="2" xfId="1" applyFont="1" applyFill="1" applyAlignment="1">
      <alignment vertical="center"/>
    </xf>
    <xf numFmtId="1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" applyNumberFormat="1" applyFont="1" applyFill="1" applyBorder="1" applyAlignment="1" applyProtection="1">
      <alignment horizontal="left" vertical="center" wrapText="1" indent="1"/>
    </xf>
    <xf numFmtId="0" fontId="11" fillId="0" borderId="1" xfId="3" applyNumberFormat="1" applyFont="1" applyFill="1" applyBorder="1" applyAlignment="1" applyProtection="1">
      <alignment horizontal="left" vertical="center" wrapText="1" indent="1"/>
    </xf>
    <xf numFmtId="0" fontId="11" fillId="0" borderId="1" xfId="1" applyNumberFormat="1" applyFont="1" applyFill="1" applyBorder="1" applyAlignment="1" applyProtection="1">
      <alignment horizontal="left" vertical="center" wrapText="1" indent="2"/>
    </xf>
    <xf numFmtId="1" fontId="11" fillId="0" borderId="1" xfId="3" applyNumberFormat="1" applyFont="1" applyFill="1" applyBorder="1" applyAlignment="1" applyProtection="1">
      <alignment horizontal="center" vertical="center" wrapText="1"/>
    </xf>
    <xf numFmtId="0" fontId="12" fillId="0" borderId="1" xfId="1" applyNumberFormat="1" applyFont="1" applyFill="1" applyBorder="1" applyAlignment="1" applyProtection="1">
      <alignment horizontal="left" vertical="center" wrapText="1" indent="3"/>
    </xf>
    <xf numFmtId="1" fontId="10" fillId="0" borderId="3" xfId="1" applyNumberFormat="1" applyFont="1" applyFill="1" applyBorder="1" applyAlignment="1" applyProtection="1">
      <alignment horizontal="center" vertical="center" wrapText="1"/>
    </xf>
    <xf numFmtId="0" fontId="11" fillId="0" borderId="4" xfId="1" applyFont="1" applyFill="1" applyBorder="1" applyAlignment="1">
      <alignment horizontal="left" vertical="center" wrapText="1" indent="1"/>
    </xf>
    <xf numFmtId="49" fontId="11" fillId="0" borderId="1" xfId="4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center" wrapText="1" indent="1"/>
    </xf>
    <xf numFmtId="49" fontId="12" fillId="0" borderId="1" xfId="3" applyNumberFormat="1" applyFont="1" applyFill="1" applyBorder="1" applyAlignment="1">
      <alignment horizontal="center" vertical="center" wrapText="1"/>
    </xf>
    <xf numFmtId="49" fontId="11" fillId="0" borderId="1" xfId="3" applyNumberFormat="1" applyFont="1" applyFill="1" applyBorder="1" applyAlignment="1">
      <alignment horizontal="center" vertical="center" wrapText="1"/>
    </xf>
    <xf numFmtId="0" fontId="12" fillId="0" borderId="2" xfId="1" applyFont="1" applyFill="1" applyAlignment="1" applyProtection="1">
      <alignment vertical="center"/>
      <protection locked="0"/>
    </xf>
    <xf numFmtId="1" fontId="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1" applyNumberFormat="1" applyFont="1" applyFill="1" applyBorder="1" applyAlignment="1" applyProtection="1">
      <alignment horizontal="left" vertical="center" wrapText="1" indent="1"/>
      <protection locked="0"/>
    </xf>
    <xf numFmtId="1" fontId="12" fillId="0" borderId="3" xfId="1" applyNumberFormat="1" applyFont="1" applyFill="1" applyBorder="1" applyAlignment="1" applyProtection="1">
      <alignment horizontal="center" vertical="center" wrapText="1"/>
    </xf>
    <xf numFmtId="164" fontId="12" fillId="0" borderId="3" xfId="2" applyNumberFormat="1" applyFont="1" applyFill="1" applyBorder="1" applyAlignment="1" applyProtection="1">
      <alignment horizontal="center" vertical="center"/>
    </xf>
    <xf numFmtId="0" fontId="11" fillId="0" borderId="1" xfId="1" applyFont="1" applyFill="1" applyBorder="1" applyAlignment="1">
      <alignment horizontal="left" vertical="center" wrapText="1" indent="1"/>
    </xf>
    <xf numFmtId="166" fontId="10" fillId="0" borderId="1" xfId="2" applyNumberFormat="1" applyFont="1" applyFill="1" applyBorder="1" applyAlignment="1" applyProtection="1">
      <alignment horizontal="center" vertical="center"/>
    </xf>
    <xf numFmtId="166" fontId="11" fillId="0" borderId="1" xfId="1" applyNumberFormat="1" applyFont="1" applyFill="1" applyBorder="1" applyAlignment="1">
      <alignment horizontal="center" vertical="center" wrapText="1"/>
    </xf>
    <xf numFmtId="166" fontId="12" fillId="0" borderId="1" xfId="1" applyNumberFormat="1" applyFont="1" applyFill="1" applyBorder="1" applyAlignment="1">
      <alignment horizontal="center" vertical="center" wrapText="1"/>
    </xf>
    <xf numFmtId="166" fontId="12" fillId="0" borderId="1" xfId="2" applyNumberFormat="1" applyFont="1" applyFill="1" applyBorder="1" applyAlignment="1">
      <alignment horizontal="center" vertical="center"/>
    </xf>
    <xf numFmtId="166" fontId="11" fillId="0" borderId="1" xfId="2" applyNumberFormat="1" applyFont="1" applyFill="1" applyBorder="1" applyAlignment="1">
      <alignment horizontal="center" vertical="center"/>
    </xf>
    <xf numFmtId="166" fontId="11" fillId="0" borderId="1" xfId="2" applyNumberFormat="1" applyFont="1" applyFill="1" applyBorder="1" applyAlignment="1" applyProtection="1">
      <alignment horizontal="center" vertical="center"/>
    </xf>
    <xf numFmtId="166" fontId="12" fillId="0" borderId="1" xfId="2" applyNumberFormat="1" applyFont="1" applyFill="1" applyBorder="1" applyAlignment="1" applyProtection="1">
      <alignment horizontal="center" vertical="center"/>
    </xf>
    <xf numFmtId="166" fontId="12" fillId="0" borderId="3" xfId="2" applyNumberFormat="1" applyFont="1" applyFill="1" applyBorder="1" applyAlignment="1" applyProtection="1">
      <alignment horizontal="center" vertical="center"/>
    </xf>
    <xf numFmtId="164" fontId="11" fillId="0" borderId="3" xfId="2" applyNumberFormat="1" applyFont="1" applyFill="1" applyBorder="1" applyAlignment="1" applyProtection="1">
      <alignment horizontal="center" vertical="center"/>
    </xf>
    <xf numFmtId="164" fontId="10" fillId="0" borderId="3" xfId="2" applyNumberFormat="1" applyFont="1" applyFill="1" applyBorder="1" applyAlignment="1" applyProtection="1">
      <alignment horizontal="center" vertical="center"/>
    </xf>
    <xf numFmtId="164" fontId="11" fillId="0" borderId="2" xfId="1" applyNumberFormat="1" applyFont="1" applyFill="1" applyAlignment="1">
      <alignment vertical="center" wrapText="1"/>
    </xf>
    <xf numFmtId="164" fontId="11" fillId="0" borderId="2" xfId="1" applyNumberFormat="1" applyFont="1" applyFill="1" applyAlignment="1">
      <alignment horizontal="center" vertical="center"/>
    </xf>
    <xf numFmtId="164" fontId="13" fillId="0" borderId="2" xfId="1" applyNumberFormat="1" applyFont="1" applyFill="1" applyAlignment="1">
      <alignment horizontal="center" vertical="center"/>
    </xf>
    <xf numFmtId="166" fontId="11" fillId="0" borderId="2" xfId="1" applyNumberFormat="1" applyFont="1" applyFill="1" applyAlignment="1">
      <alignment vertical="center" wrapText="1"/>
    </xf>
    <xf numFmtId="166" fontId="11" fillId="0" borderId="2" xfId="1" applyNumberFormat="1" applyFont="1" applyFill="1" applyAlignment="1">
      <alignment horizontal="center" vertical="center"/>
    </xf>
    <xf numFmtId="166" fontId="11" fillId="0" borderId="2" xfId="1" applyNumberFormat="1" applyFont="1" applyFill="1" applyAlignment="1">
      <alignment vertical="center"/>
    </xf>
    <xf numFmtId="166" fontId="10" fillId="0" borderId="2" xfId="1" applyNumberFormat="1" applyFont="1" applyFill="1" applyAlignment="1">
      <alignment horizontal="center" vertical="center" wrapText="1"/>
    </xf>
    <xf numFmtId="166" fontId="13" fillId="0" borderId="2" xfId="1" applyNumberFormat="1" applyFont="1" applyFill="1" applyAlignment="1">
      <alignment horizontal="center" vertical="center"/>
    </xf>
    <xf numFmtId="164" fontId="12" fillId="0" borderId="1" xfId="2" applyNumberFormat="1" applyFont="1" applyFill="1" applyBorder="1" applyAlignment="1" applyProtection="1">
      <alignment horizontal="center" vertical="center"/>
    </xf>
    <xf numFmtId="1" fontId="14" fillId="0" borderId="1" xfId="1" applyNumberFormat="1" applyFont="1" applyFill="1" applyBorder="1" applyAlignment="1" applyProtection="1">
      <alignment horizontal="center" vertical="center" wrapText="1"/>
    </xf>
    <xf numFmtId="0" fontId="12" fillId="0" borderId="4" xfId="1" applyFont="1" applyFill="1" applyBorder="1" applyAlignment="1">
      <alignment horizontal="left" vertical="center" wrapText="1" indent="2"/>
    </xf>
    <xf numFmtId="166" fontId="11" fillId="0" borderId="2" xfId="1" applyNumberFormat="1" applyFont="1" applyFill="1" applyAlignment="1">
      <alignment horizontal="left" vertical="center" wrapText="1"/>
    </xf>
    <xf numFmtId="166" fontId="11" fillId="0" borderId="2" xfId="1" applyNumberFormat="1" applyFont="1" applyFill="1" applyAlignment="1">
      <alignment horizontal="righ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 indent="1"/>
    </xf>
    <xf numFmtId="166" fontId="10" fillId="0" borderId="1" xfId="2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 inden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 indent="1"/>
    </xf>
    <xf numFmtId="1" fontId="11" fillId="0" borderId="1" xfId="1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 indent="1"/>
    </xf>
    <xf numFmtId="49" fontId="12" fillId="0" borderId="1" xfId="4" applyNumberFormat="1" applyFont="1" applyFill="1" applyBorder="1" applyAlignment="1">
      <alignment horizontal="center" vertical="center" wrapText="1"/>
    </xf>
    <xf numFmtId="166" fontId="12" fillId="2" borderId="1" xfId="1" applyNumberFormat="1" applyFont="1" applyFill="1" applyBorder="1" applyAlignment="1">
      <alignment horizontal="center" vertical="center" wrapText="1"/>
    </xf>
    <xf numFmtId="166" fontId="8" fillId="0" borderId="2" xfId="1" applyNumberFormat="1" applyFont="1" applyFill="1" applyAlignment="1">
      <alignment horizontal="right" vertical="center" wrapText="1"/>
    </xf>
    <xf numFmtId="166" fontId="8" fillId="0" borderId="2" xfId="1" applyNumberFormat="1" applyFont="1" applyAlignment="1">
      <alignment horizontal="right" vertical="center" wrapText="1"/>
    </xf>
    <xf numFmtId="166" fontId="12" fillId="0" borderId="1" xfId="1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 indent="1"/>
    </xf>
    <xf numFmtId="166" fontId="11" fillId="0" borderId="1" xfId="1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166" fontId="12" fillId="0" borderId="1" xfId="2" applyNumberFormat="1" applyFont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 indent="1"/>
    </xf>
    <xf numFmtId="0" fontId="20" fillId="0" borderId="2" xfId="1" applyFont="1" applyFill="1" applyAlignment="1">
      <alignment horizontal="center" vertical="center" wrapText="1"/>
    </xf>
    <xf numFmtId="166" fontId="20" fillId="0" borderId="2" xfId="1" applyNumberFormat="1" applyFont="1" applyFill="1" applyAlignment="1">
      <alignment horizontal="center" vertical="center" wrapText="1"/>
    </xf>
    <xf numFmtId="164" fontId="20" fillId="0" borderId="2" xfId="1" applyNumberFormat="1" applyFont="1" applyFill="1" applyAlignment="1">
      <alignment horizontal="center" vertical="center" wrapText="1"/>
    </xf>
    <xf numFmtId="0" fontId="23" fillId="0" borderId="2" xfId="1" applyFont="1" applyFill="1" applyAlignment="1">
      <alignment vertical="center"/>
    </xf>
    <xf numFmtId="166" fontId="24" fillId="0" borderId="2" xfId="1" applyNumberFormat="1" applyFont="1" applyFill="1" applyAlignment="1">
      <alignment horizontal="center" vertical="center" wrapText="1"/>
    </xf>
    <xf numFmtId="166" fontId="22" fillId="0" borderId="2" xfId="1" applyNumberFormat="1" applyFont="1" applyFill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 indent="1"/>
    </xf>
    <xf numFmtId="166" fontId="12" fillId="3" borderId="1" xfId="1" applyNumberFormat="1" applyFont="1" applyFill="1" applyBorder="1" applyAlignment="1">
      <alignment horizontal="center" vertical="center" wrapText="1"/>
    </xf>
    <xf numFmtId="166" fontId="11" fillId="2" borderId="1" xfId="1" applyNumberFormat="1" applyFont="1" applyFill="1" applyBorder="1" applyAlignment="1">
      <alignment horizontal="center" vertical="center" wrapText="1"/>
    </xf>
    <xf numFmtId="166" fontId="11" fillId="3" borderId="1" xfId="1" applyNumberFormat="1" applyFont="1" applyFill="1" applyBorder="1" applyAlignment="1">
      <alignment horizontal="center" vertical="center" wrapText="1"/>
    </xf>
    <xf numFmtId="166" fontId="10" fillId="0" borderId="1" xfId="0" applyNumberFormat="1" applyFont="1" applyFill="1" applyBorder="1" applyAlignment="1">
      <alignment horizontal="center" vertical="center" wrapText="1"/>
    </xf>
    <xf numFmtId="0" fontId="10" fillId="0" borderId="2" xfId="1" applyFont="1" applyFill="1" applyAlignment="1">
      <alignment horizontal="center" vertical="center" wrapText="1"/>
    </xf>
    <xf numFmtId="166" fontId="12" fillId="4" borderId="1" xfId="1" applyNumberFormat="1" applyFont="1" applyFill="1" applyBorder="1" applyAlignment="1">
      <alignment horizontal="center" vertical="center" wrapText="1"/>
    </xf>
    <xf numFmtId="166" fontId="11" fillId="4" borderId="1" xfId="1" applyNumberFormat="1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left" vertical="center" wrapText="1" indent="2"/>
    </xf>
    <xf numFmtId="1" fontId="12" fillId="0" borderId="1" xfId="1" applyNumberFormat="1" applyFont="1" applyFill="1" applyBorder="1" applyAlignment="1" applyProtection="1">
      <alignment horizontal="center" vertical="center" wrapText="1"/>
    </xf>
    <xf numFmtId="0" fontId="12" fillId="0" borderId="2" xfId="1" applyFont="1" applyFill="1" applyAlignment="1">
      <alignment vertical="center"/>
    </xf>
    <xf numFmtId="49" fontId="11" fillId="0" borderId="1" xfId="3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left" vertical="center" wrapText="1" indent="1"/>
    </xf>
    <xf numFmtId="164" fontId="12" fillId="0" borderId="3" xfId="2" applyNumberFormat="1" applyFont="1" applyFill="1" applyBorder="1" applyAlignment="1" applyProtection="1">
      <alignment horizontal="center" vertical="center"/>
    </xf>
    <xf numFmtId="166" fontId="10" fillId="0" borderId="1" xfId="2" applyNumberFormat="1" applyFont="1" applyFill="1" applyBorder="1" applyAlignment="1" applyProtection="1">
      <alignment horizontal="center" vertical="center"/>
    </xf>
    <xf numFmtId="166" fontId="11" fillId="0" borderId="1" xfId="1" applyNumberFormat="1" applyFont="1" applyFill="1" applyBorder="1" applyAlignment="1">
      <alignment horizontal="center" vertical="center" wrapText="1"/>
    </xf>
    <xf numFmtId="166" fontId="12" fillId="0" borderId="1" xfId="1" applyNumberFormat="1" applyFont="1" applyFill="1" applyBorder="1" applyAlignment="1">
      <alignment horizontal="center" vertical="center" wrapText="1"/>
    </xf>
    <xf numFmtId="166" fontId="12" fillId="0" borderId="1" xfId="2" applyNumberFormat="1" applyFont="1" applyFill="1" applyBorder="1" applyAlignment="1">
      <alignment horizontal="center" vertical="center"/>
    </xf>
    <xf numFmtId="166" fontId="11" fillId="0" borderId="1" xfId="2" applyNumberFormat="1" applyFont="1" applyFill="1" applyBorder="1" applyAlignment="1">
      <alignment horizontal="center" vertical="center"/>
    </xf>
    <xf numFmtId="166" fontId="11" fillId="0" borderId="1" xfId="2" applyNumberFormat="1" applyFont="1" applyFill="1" applyBorder="1" applyAlignment="1" applyProtection="1">
      <alignment horizontal="center" vertical="center"/>
    </xf>
    <xf numFmtId="166" fontId="12" fillId="0" borderId="1" xfId="2" applyNumberFormat="1" applyFont="1" applyFill="1" applyBorder="1" applyAlignment="1" applyProtection="1">
      <alignment horizontal="center" vertical="center"/>
    </xf>
    <xf numFmtId="166" fontId="12" fillId="0" borderId="1" xfId="2" applyNumberFormat="1" applyFont="1" applyBorder="1" applyAlignment="1">
      <alignment horizontal="center" vertical="center"/>
    </xf>
    <xf numFmtId="166" fontId="12" fillId="2" borderId="1" xfId="2" applyNumberFormat="1" applyFont="1" applyFill="1" applyBorder="1" applyAlignment="1">
      <alignment horizontal="center" vertical="center"/>
    </xf>
    <xf numFmtId="166" fontId="12" fillId="5" borderId="1" xfId="2" applyNumberFormat="1" applyFont="1" applyFill="1" applyBorder="1" applyAlignment="1">
      <alignment horizontal="center" vertical="center"/>
    </xf>
    <xf numFmtId="166" fontId="10" fillId="6" borderId="1" xfId="2" applyNumberFormat="1" applyFont="1" applyFill="1" applyBorder="1" applyAlignment="1" applyProtection="1">
      <alignment horizontal="center" vertical="center"/>
    </xf>
    <xf numFmtId="166" fontId="10" fillId="6" borderId="1" xfId="2" applyNumberFormat="1" applyFont="1" applyFill="1" applyBorder="1" applyAlignment="1">
      <alignment horizontal="center" vertical="center"/>
    </xf>
    <xf numFmtId="166" fontId="11" fillId="6" borderId="1" xfId="2" applyNumberFormat="1" applyFont="1" applyFill="1" applyBorder="1" applyAlignment="1">
      <alignment horizontal="center" vertical="center"/>
    </xf>
    <xf numFmtId="166" fontId="12" fillId="6" borderId="1" xfId="1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164" fontId="11" fillId="0" borderId="1" xfId="2" applyNumberFormat="1" applyFont="1" applyFill="1" applyBorder="1" applyAlignment="1" applyProtection="1">
      <alignment horizontal="center" vertical="center"/>
    </xf>
    <xf numFmtId="164" fontId="12" fillId="5" borderId="1" xfId="2" applyNumberFormat="1" applyFont="1" applyFill="1" applyBorder="1" applyAlignment="1" applyProtection="1">
      <alignment horizontal="center" vertical="center"/>
    </xf>
    <xf numFmtId="164" fontId="10" fillId="2" borderId="1" xfId="2" applyNumberFormat="1" applyFont="1" applyFill="1" applyBorder="1" applyAlignment="1" applyProtection="1">
      <alignment horizontal="center" vertical="center"/>
    </xf>
    <xf numFmtId="164" fontId="11" fillId="2" borderId="1" xfId="2" applyNumberFormat="1" applyFont="1" applyFill="1" applyBorder="1" applyAlignment="1" applyProtection="1">
      <alignment horizontal="center" vertical="center"/>
    </xf>
    <xf numFmtId="164" fontId="11" fillId="2" borderId="1" xfId="2" applyNumberFormat="1" applyFont="1" applyFill="1" applyBorder="1" applyAlignment="1">
      <alignment horizontal="center" vertical="center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2" fillId="2" borderId="1" xfId="1" applyNumberFormat="1" applyFont="1" applyFill="1" applyBorder="1" applyAlignment="1">
      <alignment horizontal="center" vertical="center" wrapText="1"/>
    </xf>
    <xf numFmtId="164" fontId="25" fillId="2" borderId="1" xfId="1" applyNumberFormat="1" applyFont="1" applyFill="1" applyBorder="1" applyAlignment="1">
      <alignment horizontal="center" vertical="center" wrapText="1"/>
    </xf>
    <xf numFmtId="164" fontId="12" fillId="2" borderId="1" xfId="2" applyNumberFormat="1" applyFont="1" applyFill="1" applyBorder="1" applyAlignment="1" applyProtection="1">
      <alignment horizontal="center" vertical="center"/>
    </xf>
    <xf numFmtId="164" fontId="12" fillId="2" borderId="3" xfId="2" applyNumberFormat="1" applyFont="1" applyFill="1" applyBorder="1" applyAlignment="1" applyProtection="1">
      <alignment horizontal="center" vertical="center"/>
    </xf>
    <xf numFmtId="164" fontId="12" fillId="2" borderId="1" xfId="2" applyNumberFormat="1" applyFont="1" applyFill="1" applyBorder="1" applyAlignment="1">
      <alignment horizontal="center" vertical="center"/>
    </xf>
    <xf numFmtId="166" fontId="8" fillId="0" borderId="2" xfId="1" applyNumberFormat="1" applyFont="1" applyAlignment="1">
      <alignment horizontal="left" vertical="center" wrapText="1"/>
    </xf>
    <xf numFmtId="166" fontId="8" fillId="0" borderId="2" xfId="1" applyNumberFormat="1" applyFont="1" applyFill="1" applyAlignment="1">
      <alignment horizontal="left" vertical="center" wrapText="1"/>
    </xf>
    <xf numFmtId="166" fontId="21" fillId="0" borderId="6" xfId="1" applyNumberFormat="1" applyFont="1" applyFill="1" applyBorder="1" applyAlignment="1">
      <alignment horizontal="center" vertical="center" wrapText="1"/>
    </xf>
    <xf numFmtId="0" fontId="10" fillId="0" borderId="2" xfId="1" applyFont="1" applyFill="1" applyAlignment="1">
      <alignment horizontal="center" vertical="center" wrapText="1"/>
    </xf>
    <xf numFmtId="166" fontId="10" fillId="0" borderId="1" xfId="0" applyNumberFormat="1" applyFont="1" applyFill="1" applyBorder="1" applyAlignment="1">
      <alignment horizontal="center" vertical="center" wrapText="1"/>
    </xf>
    <xf numFmtId="166" fontId="10" fillId="0" borderId="5" xfId="0" applyNumberFormat="1" applyFont="1" applyFill="1" applyBorder="1" applyAlignment="1">
      <alignment horizontal="center" vertical="center" wrapText="1"/>
    </xf>
    <xf numFmtId="166" fontId="10" fillId="0" borderId="3" xfId="0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</cellXfs>
  <cellStyles count="139">
    <cellStyle name="Гиперссылка 2" xfId="16"/>
    <cellStyle name="Обычный" xfId="0" builtinId="0"/>
    <cellStyle name="Обычный 10" xfId="18"/>
    <cellStyle name="Обычный 10 2" xfId="19"/>
    <cellStyle name="Обычный 10 3" xfId="20"/>
    <cellStyle name="Обычный 10 4" xfId="21"/>
    <cellStyle name="Обычный 11" xfId="22"/>
    <cellStyle name="Обычный 11 2" xfId="23"/>
    <cellStyle name="Обычный 11 3" xfId="24"/>
    <cellStyle name="Обычный 11 4" xfId="25"/>
    <cellStyle name="Обычный 12" xfId="26"/>
    <cellStyle name="Обычный 12 2" xfId="27"/>
    <cellStyle name="Обычный 12 3" xfId="28"/>
    <cellStyle name="Обычный 12 4" xfId="29"/>
    <cellStyle name="Обычный 13" xfId="30"/>
    <cellStyle name="Обычный 13 2" xfId="31"/>
    <cellStyle name="Обычный 13 3" xfId="32"/>
    <cellStyle name="Обычный 13 4" xfId="33"/>
    <cellStyle name="Обычный 14" xfId="34"/>
    <cellStyle name="Обычный 14 2" xfId="35"/>
    <cellStyle name="Обычный 14 3" xfId="36"/>
    <cellStyle name="Обычный 14 4" xfId="37"/>
    <cellStyle name="Обычный 15" xfId="38"/>
    <cellStyle name="Обычный 15 2" xfId="39"/>
    <cellStyle name="Обычный 15 3" xfId="40"/>
    <cellStyle name="Обычный 16" xfId="41"/>
    <cellStyle name="Обычный 16 2" xfId="42"/>
    <cellStyle name="Обычный 16 3" xfId="43"/>
    <cellStyle name="Обычный 17" xfId="44"/>
    <cellStyle name="Обычный 17 2" xfId="45"/>
    <cellStyle name="Обычный 18" xfId="46"/>
    <cellStyle name="Обычный 18 2" xfId="47"/>
    <cellStyle name="Обычный 19" xfId="48"/>
    <cellStyle name="Обычный 19 2" xfId="49"/>
    <cellStyle name="Обычный 2" xfId="3"/>
    <cellStyle name="Обычный 2 2" xfId="4"/>
    <cellStyle name="Обычный 2 2 2" xfId="51"/>
    <cellStyle name="Обычный 2 2 3" xfId="52"/>
    <cellStyle name="Обычный 2 2 4" xfId="53"/>
    <cellStyle name="Обычный 2 2 5" xfId="50"/>
    <cellStyle name="Обычный 2 3" xfId="8"/>
    <cellStyle name="Обычный 2 3 2" xfId="55"/>
    <cellStyle name="Обычный 2 3 3" xfId="56"/>
    <cellStyle name="Обычный 2 3 4" xfId="54"/>
    <cellStyle name="Обычный 2 4" xfId="57"/>
    <cellStyle name="Обычный 2 4 2" xfId="58"/>
    <cellStyle name="Обычный 2 5" xfId="59"/>
    <cellStyle name="Обычный 2 6" xfId="60"/>
    <cellStyle name="Обычный 2 7" xfId="61"/>
    <cellStyle name="Обычный 20" xfId="62"/>
    <cellStyle name="Обычный 20 2" xfId="63"/>
    <cellStyle name="Обычный 21" xfId="64"/>
    <cellStyle name="Обычный 21 2" xfId="65"/>
    <cellStyle name="Обычный 22" xfId="66"/>
    <cellStyle name="Обычный 22 2" xfId="67"/>
    <cellStyle name="Обычный 23" xfId="68"/>
    <cellStyle name="Обычный 23 2" xfId="69"/>
    <cellStyle name="Обычный 24" xfId="70"/>
    <cellStyle name="Обычный 24 2" xfId="71"/>
    <cellStyle name="Обычный 25" xfId="72"/>
    <cellStyle name="Обычный 25 2" xfId="73"/>
    <cellStyle name="Обычный 26" xfId="74"/>
    <cellStyle name="Обычный 26 2" xfId="75"/>
    <cellStyle name="Обычный 27" xfId="76"/>
    <cellStyle name="Обычный 27 2" xfId="77"/>
    <cellStyle name="Обычный 28" xfId="78"/>
    <cellStyle name="Обычный 28 2" xfId="79"/>
    <cellStyle name="Обычный 29" xfId="80"/>
    <cellStyle name="Обычный 3" xfId="7"/>
    <cellStyle name="Обычный 3 2" xfId="11"/>
    <cellStyle name="Обычный 3 2 2" xfId="82"/>
    <cellStyle name="Обычный 3 2 3" xfId="83"/>
    <cellStyle name="Обычный 3 2 4" xfId="81"/>
    <cellStyle name="Обычный 3 3" xfId="15"/>
    <cellStyle name="Обычный 3 3 2" xfId="85"/>
    <cellStyle name="Обычный 3 3 3" xfId="84"/>
    <cellStyle name="Обычный 3 4" xfId="17"/>
    <cellStyle name="Обычный 3 5" xfId="86"/>
    <cellStyle name="Обычный 30" xfId="87"/>
    <cellStyle name="Обычный 31" xfId="88"/>
    <cellStyle name="Обычный 32" xfId="132"/>
    <cellStyle name="Обычный 33" xfId="137"/>
    <cellStyle name="Обычный 34" xfId="138"/>
    <cellStyle name="Обычный 35" xfId="135"/>
    <cellStyle name="Обычный 4" xfId="5"/>
    <cellStyle name="Обычный 4 2" xfId="10"/>
    <cellStyle name="Обычный 4 2 2" xfId="90"/>
    <cellStyle name="Обычный 4 2 3" xfId="91"/>
    <cellStyle name="Обычный 4 2 4" xfId="89"/>
    <cellStyle name="Обычный 4 2 5" xfId="134"/>
    <cellStyle name="Обычный 4 3" xfId="92"/>
    <cellStyle name="Обычный 4 3 2" xfId="93"/>
    <cellStyle name="Обычный 4 4" xfId="94"/>
    <cellStyle name="Обычный 4 5" xfId="95"/>
    <cellStyle name="Обычный 4 6" xfId="96"/>
    <cellStyle name="Обычный 4 7" xfId="97"/>
    <cellStyle name="Обычный 49" xfId="98"/>
    <cellStyle name="Обычный 5" xfId="6"/>
    <cellStyle name="Обычный 5 2" xfId="14"/>
    <cellStyle name="Обычный 5 2 2" xfId="101"/>
    <cellStyle name="Обычный 5 2 3" xfId="102"/>
    <cellStyle name="Обычный 5 2 4" xfId="100"/>
    <cellStyle name="Обычный 5 3" xfId="103"/>
    <cellStyle name="Обычный 5 3 2" xfId="104"/>
    <cellStyle name="Обычный 5 4" xfId="105"/>
    <cellStyle name="Обычный 5 4 2" xfId="106"/>
    <cellStyle name="Обычный 5 5" xfId="99"/>
    <cellStyle name="Обычный 575 2 3 6 5" xfId="9"/>
    <cellStyle name="Обычный 575 2 3 6 5 2" xfId="12"/>
    <cellStyle name="Обычный 575 2 3 6 5 2 2" xfId="108"/>
    <cellStyle name="Обычный 575 2 3 6 5 2 3" xfId="136"/>
    <cellStyle name="Обычный 575 2 3 6 5 3" xfId="107"/>
    <cellStyle name="Обычный 575 2 3 6 5 4" xfId="133"/>
    <cellStyle name="Обычный 6" xfId="109"/>
    <cellStyle name="Обычный 6 2" xfId="110"/>
    <cellStyle name="Обычный 6 3" xfId="111"/>
    <cellStyle name="Обычный 6 4" xfId="112"/>
    <cellStyle name="Обычный 6 5" xfId="113"/>
    <cellStyle name="Обычный 60" xfId="114"/>
    <cellStyle name="Обычный 68" xfId="115"/>
    <cellStyle name="Обычный 69" xfId="116"/>
    <cellStyle name="Обычный 7" xfId="117"/>
    <cellStyle name="Обычный 7 2" xfId="118"/>
    <cellStyle name="Обычный 7 3" xfId="119"/>
    <cellStyle name="Обычный 7 4" xfId="120"/>
    <cellStyle name="Обычный 7 5" xfId="121"/>
    <cellStyle name="Обычный 8" xfId="122"/>
    <cellStyle name="Обычный 8 2" xfId="123"/>
    <cellStyle name="Обычный 8 3" xfId="124"/>
    <cellStyle name="Обычный 8 4" xfId="125"/>
    <cellStyle name="Обычный 9" xfId="126"/>
    <cellStyle name="Обычный 9 2" xfId="127"/>
    <cellStyle name="Обычный 9 3" xfId="128"/>
    <cellStyle name="Обычный 9 4" xfId="129"/>
    <cellStyle name="Обычный_Прил 1_Доходы" xfId="1"/>
    <cellStyle name="Финансовый 2" xfId="2"/>
    <cellStyle name="Финансовый 3" xfId="13"/>
    <cellStyle name="Финансовый 4" xfId="130"/>
    <cellStyle name="Финансовый 5" xfId="131"/>
  </cellStyles>
  <dxfs count="0"/>
  <tableStyles count="0" defaultTableStyle="TableStyleMedium2" defaultPivotStyle="PivotStyleLight16"/>
  <colors>
    <mruColors>
      <color rgb="FF0000FF"/>
      <color rgb="FFFE9A9A"/>
      <color rgb="FFFFCC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46"/>
  <sheetViews>
    <sheetView tabSelected="1" view="pageBreakPreview" topLeftCell="A73" zoomScaleNormal="100" zoomScaleSheetLayoutView="100" workbookViewId="0">
      <selection activeCell="B1" sqref="B1"/>
    </sheetView>
  </sheetViews>
  <sheetFormatPr defaultColWidth="9.140625" defaultRowHeight="5.65" customHeight="1" x14ac:dyDescent="0.25"/>
  <cols>
    <col min="1" max="1" width="20.5703125" style="1" customWidth="1"/>
    <col min="2" max="2" width="76.5703125" style="1" customWidth="1"/>
    <col min="3" max="5" width="19.85546875" style="45" hidden="1" customWidth="1"/>
    <col min="6" max="6" width="21.5703125" style="47" hidden="1" customWidth="1"/>
    <col min="7" max="7" width="21" style="47" hidden="1" customWidth="1"/>
    <col min="8" max="8" width="20.7109375" style="47" hidden="1" customWidth="1"/>
    <col min="9" max="9" width="19.7109375" style="45" hidden="1" customWidth="1"/>
    <col min="10" max="10" width="20.5703125" style="45" hidden="1" customWidth="1"/>
    <col min="11" max="11" width="20.42578125" style="45" hidden="1" customWidth="1"/>
    <col min="12" max="12" width="21" style="47" customWidth="1"/>
    <col min="13" max="13" width="20.5703125" style="47" customWidth="1"/>
    <col min="14" max="14" width="20.42578125" style="47" customWidth="1"/>
    <col min="15" max="15" width="19.28515625" style="45" hidden="1" customWidth="1"/>
    <col min="16" max="16" width="21.140625" style="45" hidden="1" customWidth="1"/>
    <col min="17" max="17" width="20.85546875" style="45" hidden="1" customWidth="1"/>
    <col min="18" max="19" width="19.7109375" style="47" hidden="1" customWidth="1"/>
    <col min="20" max="20" width="18.85546875" style="47" hidden="1" customWidth="1"/>
    <col min="21" max="23" width="19.28515625" style="45" hidden="1" customWidth="1"/>
    <col min="24" max="26" width="14.7109375" style="42" hidden="1" customWidth="1"/>
    <col min="27" max="27" width="9.140625" style="3" customWidth="1"/>
    <col min="28" max="16384" width="9.140625" style="3"/>
  </cols>
  <sheetData>
    <row r="1" spans="1:27" ht="116.25" customHeight="1" x14ac:dyDescent="0.25">
      <c r="C1" s="125" t="s">
        <v>400</v>
      </c>
      <c r="D1" s="125"/>
      <c r="E1" s="125"/>
      <c r="F1" s="125" t="s">
        <v>401</v>
      </c>
      <c r="G1" s="125"/>
      <c r="H1" s="125"/>
      <c r="L1" s="125" t="s">
        <v>413</v>
      </c>
      <c r="M1" s="125"/>
      <c r="N1" s="125"/>
      <c r="R1" s="124"/>
      <c r="S1" s="124"/>
      <c r="T1" s="124"/>
    </row>
    <row r="2" spans="1:27" ht="17.25" customHeight="1" x14ac:dyDescent="0.25">
      <c r="C2" s="68"/>
      <c r="D2" s="68"/>
      <c r="E2" s="68"/>
      <c r="F2" s="68"/>
      <c r="G2" s="68"/>
      <c r="H2" s="68"/>
      <c r="L2" s="68"/>
      <c r="M2" s="68"/>
      <c r="N2" s="68"/>
      <c r="R2" s="69"/>
      <c r="S2" s="69"/>
      <c r="T2" s="69"/>
      <c r="AA2" s="3" t="s">
        <v>412</v>
      </c>
    </row>
    <row r="3" spans="1:27" ht="96.75" customHeight="1" x14ac:dyDescent="0.25">
      <c r="C3" s="68"/>
      <c r="D3" s="68"/>
      <c r="E3" s="68"/>
      <c r="F3" s="125" t="s">
        <v>402</v>
      </c>
      <c r="G3" s="125"/>
      <c r="H3" s="125"/>
      <c r="L3" s="125" t="s">
        <v>410</v>
      </c>
      <c r="M3" s="125"/>
      <c r="N3" s="125"/>
      <c r="R3" s="124"/>
      <c r="S3" s="124"/>
      <c r="T3" s="124"/>
    </row>
    <row r="4" spans="1:27" ht="13.5" customHeight="1" x14ac:dyDescent="0.25">
      <c r="F4" s="53"/>
      <c r="G4" s="53"/>
      <c r="H4" s="53"/>
      <c r="L4" s="53"/>
      <c r="M4" s="53"/>
      <c r="N4" s="53"/>
      <c r="R4" s="53"/>
      <c r="S4" s="53"/>
      <c r="T4" s="53"/>
    </row>
    <row r="5" spans="1:27" ht="37.5" customHeight="1" x14ac:dyDescent="0.25">
      <c r="A5" s="127" t="s">
        <v>362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46"/>
      <c r="P5" s="49"/>
      <c r="Q5" s="46"/>
      <c r="R5" s="82"/>
      <c r="S5" s="82"/>
      <c r="T5" s="48"/>
      <c r="U5" s="46"/>
      <c r="V5" s="49"/>
      <c r="W5" s="46"/>
      <c r="X5" s="43"/>
      <c r="Y5" s="44"/>
      <c r="Z5" s="43"/>
    </row>
    <row r="6" spans="1:27" s="81" customFormat="1" ht="12.75" customHeight="1" x14ac:dyDescent="0.25">
      <c r="A6" s="78"/>
      <c r="B6" s="78"/>
      <c r="C6" s="79"/>
      <c r="D6" s="79"/>
      <c r="E6" s="79"/>
      <c r="F6" s="126"/>
      <c r="G6" s="126"/>
      <c r="H6" s="126"/>
      <c r="I6" s="79"/>
      <c r="J6" s="79"/>
      <c r="K6" s="79"/>
      <c r="L6" s="79"/>
      <c r="M6" s="79"/>
      <c r="N6" s="79"/>
      <c r="O6" s="83"/>
      <c r="P6" s="83"/>
      <c r="Q6" s="83"/>
      <c r="R6" s="79"/>
      <c r="S6" s="79"/>
      <c r="T6" s="79"/>
      <c r="U6" s="83"/>
      <c r="V6" s="83"/>
      <c r="W6" s="83"/>
      <c r="X6" s="80"/>
      <c r="Y6" s="80"/>
      <c r="Z6" s="80"/>
    </row>
    <row r="7" spans="1:27" s="2" customFormat="1" ht="35.25" customHeight="1" x14ac:dyDescent="0.25">
      <c r="A7" s="131" t="s">
        <v>216</v>
      </c>
      <c r="B7" s="131" t="s">
        <v>215</v>
      </c>
      <c r="C7" s="129" t="s">
        <v>363</v>
      </c>
      <c r="D7" s="128" t="s">
        <v>217</v>
      </c>
      <c r="E7" s="128"/>
      <c r="F7" s="129" t="s">
        <v>363</v>
      </c>
      <c r="G7" s="128" t="s">
        <v>217</v>
      </c>
      <c r="H7" s="128"/>
      <c r="I7" s="129" t="s">
        <v>363</v>
      </c>
      <c r="J7" s="128" t="s">
        <v>217</v>
      </c>
      <c r="K7" s="128"/>
      <c r="L7" s="129" t="s">
        <v>363</v>
      </c>
      <c r="M7" s="128" t="s">
        <v>217</v>
      </c>
      <c r="N7" s="128"/>
      <c r="O7" s="129" t="s">
        <v>363</v>
      </c>
      <c r="P7" s="128" t="s">
        <v>217</v>
      </c>
      <c r="Q7" s="128"/>
      <c r="R7" s="129" t="s">
        <v>363</v>
      </c>
      <c r="S7" s="128" t="s">
        <v>217</v>
      </c>
      <c r="T7" s="128"/>
      <c r="U7" s="129" t="s">
        <v>363</v>
      </c>
      <c r="V7" s="128" t="s">
        <v>217</v>
      </c>
      <c r="W7" s="128"/>
      <c r="X7" s="129" t="s">
        <v>363</v>
      </c>
      <c r="Y7" s="128" t="s">
        <v>217</v>
      </c>
      <c r="Z7" s="128"/>
    </row>
    <row r="8" spans="1:27" s="89" customFormat="1" ht="28.5" customHeight="1" x14ac:dyDescent="0.25">
      <c r="A8" s="131"/>
      <c r="B8" s="131"/>
      <c r="C8" s="130"/>
      <c r="D8" s="88" t="s">
        <v>307</v>
      </c>
      <c r="E8" s="88" t="s">
        <v>364</v>
      </c>
      <c r="F8" s="130"/>
      <c r="G8" s="88" t="s">
        <v>307</v>
      </c>
      <c r="H8" s="88" t="s">
        <v>364</v>
      </c>
      <c r="I8" s="130"/>
      <c r="J8" s="88" t="s">
        <v>307</v>
      </c>
      <c r="K8" s="88" t="s">
        <v>364</v>
      </c>
      <c r="L8" s="130"/>
      <c r="M8" s="88" t="s">
        <v>307</v>
      </c>
      <c r="N8" s="88" t="s">
        <v>364</v>
      </c>
      <c r="O8" s="130"/>
      <c r="P8" s="88" t="s">
        <v>307</v>
      </c>
      <c r="Q8" s="88" t="s">
        <v>364</v>
      </c>
      <c r="R8" s="130"/>
      <c r="S8" s="88" t="s">
        <v>307</v>
      </c>
      <c r="T8" s="88" t="s">
        <v>364</v>
      </c>
      <c r="U8" s="130"/>
      <c r="V8" s="88" t="s">
        <v>307</v>
      </c>
      <c r="W8" s="88" t="s">
        <v>364</v>
      </c>
      <c r="X8" s="130"/>
      <c r="Y8" s="88" t="s">
        <v>307</v>
      </c>
      <c r="Z8" s="88" t="s">
        <v>364</v>
      </c>
    </row>
    <row r="9" spans="1:27" s="7" customFormat="1" ht="35.25" customHeight="1" x14ac:dyDescent="0.25">
      <c r="A9" s="20" t="s">
        <v>214</v>
      </c>
      <c r="B9" s="5" t="s">
        <v>213</v>
      </c>
      <c r="C9" s="32">
        <f t="shared" ref="C9:H9" si="0">C10+C19+C25+C36+C41+C48+C49+C66+C73+C100+C109+C110</f>
        <v>7521461.5438499991</v>
      </c>
      <c r="D9" s="32">
        <f t="shared" si="0"/>
        <v>6667029.3495000005</v>
      </c>
      <c r="E9" s="32">
        <f t="shared" si="0"/>
        <v>6659842.6460000016</v>
      </c>
      <c r="F9" s="32">
        <f t="shared" si="0"/>
        <v>7521461.5438499991</v>
      </c>
      <c r="G9" s="32">
        <f t="shared" si="0"/>
        <v>6667029.3495000005</v>
      </c>
      <c r="H9" s="32">
        <f t="shared" si="0"/>
        <v>6659842.6460000016</v>
      </c>
      <c r="I9" s="57">
        <f>F9-C9</f>
        <v>0</v>
      </c>
      <c r="J9" s="57">
        <f>G9-D9</f>
        <v>0</v>
      </c>
      <c r="K9" s="57">
        <f>H9-E9</f>
        <v>0</v>
      </c>
      <c r="L9" s="6">
        <f t="shared" ref="L9:N9" si="1">L10+L19+L25+L36+L41+L48+L49+L66+L73+L100+L109+L110</f>
        <v>7521461.5438499991</v>
      </c>
      <c r="M9" s="6">
        <f t="shared" si="1"/>
        <v>8547397.6395000014</v>
      </c>
      <c r="N9" s="6">
        <f t="shared" si="1"/>
        <v>7083612.9260000009</v>
      </c>
      <c r="O9" s="57">
        <f>L9-F9</f>
        <v>0</v>
      </c>
      <c r="P9" s="57">
        <f>M9-G9</f>
        <v>1880368.290000001</v>
      </c>
      <c r="Q9" s="57">
        <f>N9-H9</f>
        <v>423770.27999999933</v>
      </c>
      <c r="R9" s="32">
        <f>R10+R19+R25+R36+R41+R48+R49+R66+R73+R100+R109+R110</f>
        <v>0</v>
      </c>
      <c r="S9" s="32">
        <f>S10+S19+S25+S36+S41+S48+S49+S66+S73+S100+S109+S110</f>
        <v>0</v>
      </c>
      <c r="T9" s="32">
        <f>T10+T19+T25+T36+T41+T48+T49+T66+T73+T100+T109+T110</f>
        <v>0</v>
      </c>
      <c r="U9" s="57">
        <f>R9-L9</f>
        <v>-7521461.5438499991</v>
      </c>
      <c r="V9" s="57">
        <f>S9-M9</f>
        <v>-8547397.6395000014</v>
      </c>
      <c r="W9" s="57">
        <f>T9-N9</f>
        <v>-7083612.9260000009</v>
      </c>
      <c r="X9" s="6"/>
      <c r="Y9" s="6"/>
      <c r="Z9" s="6"/>
    </row>
    <row r="10" spans="1:27" s="7" customFormat="1" ht="33" customHeight="1" x14ac:dyDescent="0.25">
      <c r="A10" s="4" t="s">
        <v>212</v>
      </c>
      <c r="B10" s="8" t="s">
        <v>211</v>
      </c>
      <c r="C10" s="32">
        <f t="shared" ref="C10:T10" si="2">C11</f>
        <v>5052538</v>
      </c>
      <c r="D10" s="32">
        <f t="shared" si="2"/>
        <v>4109872</v>
      </c>
      <c r="E10" s="32">
        <f t="shared" si="2"/>
        <v>3974625</v>
      </c>
      <c r="F10" s="32">
        <f t="shared" si="2"/>
        <v>5052538</v>
      </c>
      <c r="G10" s="32">
        <f t="shared" si="2"/>
        <v>4109872</v>
      </c>
      <c r="H10" s="32">
        <f t="shared" si="2"/>
        <v>3974625</v>
      </c>
      <c r="I10" s="57">
        <f t="shared" ref="I10:K50" si="3">F10-C10</f>
        <v>0</v>
      </c>
      <c r="J10" s="57">
        <f t="shared" si="3"/>
        <v>0</v>
      </c>
      <c r="K10" s="57">
        <f t="shared" si="3"/>
        <v>0</v>
      </c>
      <c r="L10" s="6">
        <f t="shared" si="2"/>
        <v>5052538</v>
      </c>
      <c r="M10" s="6">
        <f t="shared" si="2"/>
        <v>5990240.29</v>
      </c>
      <c r="N10" s="6">
        <f t="shared" si="2"/>
        <v>4398395.28</v>
      </c>
      <c r="O10" s="57">
        <f t="shared" ref="O10:Q86" si="4">L10-F10</f>
        <v>0</v>
      </c>
      <c r="P10" s="57">
        <f t="shared" si="4"/>
        <v>1880368.29</v>
      </c>
      <c r="Q10" s="57">
        <f t="shared" si="4"/>
        <v>423770.28000000026</v>
      </c>
      <c r="R10" s="32">
        <f t="shared" si="2"/>
        <v>0</v>
      </c>
      <c r="S10" s="32">
        <f t="shared" si="2"/>
        <v>0</v>
      </c>
      <c r="T10" s="32">
        <f t="shared" si="2"/>
        <v>0</v>
      </c>
      <c r="U10" s="57">
        <f t="shared" ref="U10:W42" si="5">R10-L10</f>
        <v>-5052538</v>
      </c>
      <c r="V10" s="57">
        <f t="shared" si="5"/>
        <v>-5990240.29</v>
      </c>
      <c r="W10" s="57">
        <f t="shared" si="5"/>
        <v>-4398395.28</v>
      </c>
      <c r="X10" s="41"/>
      <c r="Y10" s="41"/>
      <c r="Z10" s="41"/>
    </row>
    <row r="11" spans="1:27" ht="33" customHeight="1" x14ac:dyDescent="0.25">
      <c r="A11" s="9" t="s">
        <v>210</v>
      </c>
      <c r="B11" s="10" t="s">
        <v>209</v>
      </c>
      <c r="C11" s="37">
        <f t="shared" ref="C11:H11" si="6">SUM(C12:C18)</f>
        <v>5052538</v>
      </c>
      <c r="D11" s="37">
        <f t="shared" si="6"/>
        <v>4109872</v>
      </c>
      <c r="E11" s="37">
        <f t="shared" si="6"/>
        <v>3974625</v>
      </c>
      <c r="F11" s="37">
        <f>SUM(F12:F18)</f>
        <v>5052538</v>
      </c>
      <c r="G11" s="37">
        <f t="shared" si="6"/>
        <v>4109872</v>
      </c>
      <c r="H11" s="37">
        <f t="shared" si="6"/>
        <v>3974625</v>
      </c>
      <c r="I11" s="36">
        <f t="shared" si="3"/>
        <v>0</v>
      </c>
      <c r="J11" s="36">
        <f t="shared" si="3"/>
        <v>0</v>
      </c>
      <c r="K11" s="36">
        <f t="shared" si="3"/>
        <v>0</v>
      </c>
      <c r="L11" s="113">
        <f>SUM(L12:L18)</f>
        <v>5052538</v>
      </c>
      <c r="M11" s="113">
        <f t="shared" ref="M11:N11" si="7">SUM(M12:M18)</f>
        <v>5990240.29</v>
      </c>
      <c r="N11" s="113">
        <f t="shared" si="7"/>
        <v>4398395.28</v>
      </c>
      <c r="O11" s="37">
        <f t="shared" si="4"/>
        <v>0</v>
      </c>
      <c r="P11" s="37">
        <f t="shared" si="4"/>
        <v>1880368.29</v>
      </c>
      <c r="Q11" s="37">
        <f t="shared" si="4"/>
        <v>423770.28000000026</v>
      </c>
      <c r="R11" s="37">
        <f>SUM(R12:R18)</f>
        <v>0</v>
      </c>
      <c r="S11" s="37">
        <f t="shared" ref="S11:T11" si="8">SUM(S12:S18)</f>
        <v>0</v>
      </c>
      <c r="T11" s="37">
        <f t="shared" si="8"/>
        <v>0</v>
      </c>
      <c r="U11" s="36">
        <f>R11-L11</f>
        <v>-5052538</v>
      </c>
      <c r="V11" s="36">
        <f t="shared" si="5"/>
        <v>-5990240.29</v>
      </c>
      <c r="W11" s="36">
        <f t="shared" si="5"/>
        <v>-4398395.28</v>
      </c>
      <c r="X11" s="40"/>
      <c r="Y11" s="40"/>
      <c r="Z11" s="40"/>
    </row>
    <row r="12" spans="1:27" s="13" customFormat="1" ht="80.25" hidden="1" customHeight="1" x14ac:dyDescent="0.25">
      <c r="A12" s="11" t="s">
        <v>208</v>
      </c>
      <c r="B12" s="12" t="s">
        <v>207</v>
      </c>
      <c r="C12" s="38">
        <v>4337693</v>
      </c>
      <c r="D12" s="38">
        <v>3595321</v>
      </c>
      <c r="E12" s="38">
        <v>3497688</v>
      </c>
      <c r="F12" s="38">
        <v>4337693</v>
      </c>
      <c r="G12" s="38">
        <v>3595321</v>
      </c>
      <c r="H12" s="38">
        <v>3497688</v>
      </c>
      <c r="I12" s="35">
        <f t="shared" si="3"/>
        <v>0</v>
      </c>
      <c r="J12" s="35">
        <f t="shared" si="3"/>
        <v>0</v>
      </c>
      <c r="K12" s="35">
        <f t="shared" si="3"/>
        <v>0</v>
      </c>
      <c r="L12" s="50">
        <v>4337693</v>
      </c>
      <c r="M12" s="114">
        <f>3595321+1830368.29+50000</f>
        <v>5475689.29</v>
      </c>
      <c r="N12" s="114">
        <f>3497688+403770.28+20000</f>
        <v>3921458.2800000003</v>
      </c>
      <c r="O12" s="35">
        <f t="shared" si="4"/>
        <v>0</v>
      </c>
      <c r="P12" s="107">
        <f t="shared" si="4"/>
        <v>1880368.29</v>
      </c>
      <c r="Q12" s="107">
        <f t="shared" si="4"/>
        <v>423770.28000000026</v>
      </c>
      <c r="R12" s="38"/>
      <c r="S12" s="38"/>
      <c r="T12" s="38"/>
      <c r="U12" s="35">
        <f t="shared" si="5"/>
        <v>-4337693</v>
      </c>
      <c r="V12" s="35">
        <f t="shared" si="5"/>
        <v>-5475689.29</v>
      </c>
      <c r="W12" s="35">
        <f t="shared" si="5"/>
        <v>-3921458.2800000003</v>
      </c>
      <c r="X12" s="30"/>
      <c r="Y12" s="30"/>
      <c r="Z12" s="30"/>
    </row>
    <row r="13" spans="1:27" s="13" customFormat="1" ht="110.25" hidden="1" customHeight="1" x14ac:dyDescent="0.25">
      <c r="A13" s="11" t="s">
        <v>206</v>
      </c>
      <c r="B13" s="12" t="s">
        <v>205</v>
      </c>
      <c r="C13" s="38">
        <v>5801</v>
      </c>
      <c r="D13" s="38">
        <v>3853</v>
      </c>
      <c r="E13" s="38">
        <v>3394</v>
      </c>
      <c r="F13" s="38">
        <v>5801</v>
      </c>
      <c r="G13" s="38">
        <v>3853</v>
      </c>
      <c r="H13" s="38">
        <v>3394</v>
      </c>
      <c r="I13" s="35">
        <f t="shared" si="3"/>
        <v>0</v>
      </c>
      <c r="J13" s="35">
        <f t="shared" si="3"/>
        <v>0</v>
      </c>
      <c r="K13" s="35">
        <f t="shared" si="3"/>
        <v>0</v>
      </c>
      <c r="L13" s="50">
        <v>5801</v>
      </c>
      <c r="M13" s="50">
        <v>3853</v>
      </c>
      <c r="N13" s="50">
        <v>3394</v>
      </c>
      <c r="O13" s="35">
        <f t="shared" si="4"/>
        <v>0</v>
      </c>
      <c r="P13" s="35">
        <f t="shared" si="4"/>
        <v>0</v>
      </c>
      <c r="Q13" s="35">
        <f t="shared" si="4"/>
        <v>0</v>
      </c>
      <c r="R13" s="38"/>
      <c r="S13" s="38"/>
      <c r="T13" s="38"/>
      <c r="U13" s="35">
        <f t="shared" si="5"/>
        <v>-5801</v>
      </c>
      <c r="V13" s="35">
        <f t="shared" si="5"/>
        <v>-3853</v>
      </c>
      <c r="W13" s="35">
        <f t="shared" si="5"/>
        <v>-3394</v>
      </c>
      <c r="X13" s="30"/>
      <c r="Y13" s="30"/>
      <c r="Z13" s="30"/>
    </row>
    <row r="14" spans="1:27" s="13" customFormat="1" ht="52.5" hidden="1" customHeight="1" x14ac:dyDescent="0.25">
      <c r="A14" s="11" t="s">
        <v>204</v>
      </c>
      <c r="B14" s="12" t="s">
        <v>203</v>
      </c>
      <c r="C14" s="38">
        <v>48341</v>
      </c>
      <c r="D14" s="38">
        <v>32112</v>
      </c>
      <c r="E14" s="38">
        <v>28286</v>
      </c>
      <c r="F14" s="38">
        <v>48341</v>
      </c>
      <c r="G14" s="38">
        <v>32112</v>
      </c>
      <c r="H14" s="38">
        <v>28286</v>
      </c>
      <c r="I14" s="35">
        <f t="shared" si="3"/>
        <v>0</v>
      </c>
      <c r="J14" s="35">
        <f t="shared" si="3"/>
        <v>0</v>
      </c>
      <c r="K14" s="35">
        <f t="shared" si="3"/>
        <v>0</v>
      </c>
      <c r="L14" s="50">
        <v>48341</v>
      </c>
      <c r="M14" s="50">
        <v>32112</v>
      </c>
      <c r="N14" s="50">
        <v>28286</v>
      </c>
      <c r="O14" s="35">
        <f t="shared" si="4"/>
        <v>0</v>
      </c>
      <c r="P14" s="35">
        <f t="shared" si="4"/>
        <v>0</v>
      </c>
      <c r="Q14" s="35">
        <f t="shared" si="4"/>
        <v>0</v>
      </c>
      <c r="R14" s="38"/>
      <c r="S14" s="38"/>
      <c r="T14" s="38"/>
      <c r="U14" s="35">
        <f t="shared" si="5"/>
        <v>-48341</v>
      </c>
      <c r="V14" s="35">
        <f t="shared" si="5"/>
        <v>-32112</v>
      </c>
      <c r="W14" s="35">
        <f t="shared" si="5"/>
        <v>-28286</v>
      </c>
      <c r="X14" s="30"/>
      <c r="Y14" s="30"/>
      <c r="Z14" s="30"/>
    </row>
    <row r="15" spans="1:27" s="13" customFormat="1" ht="92.25" hidden="1" customHeight="1" x14ac:dyDescent="0.25">
      <c r="A15" s="11" t="s">
        <v>202</v>
      </c>
      <c r="B15" s="12" t="s">
        <v>201</v>
      </c>
      <c r="C15" s="38">
        <v>65855</v>
      </c>
      <c r="D15" s="38">
        <v>37949</v>
      </c>
      <c r="E15" s="38">
        <v>32088</v>
      </c>
      <c r="F15" s="38">
        <v>65855</v>
      </c>
      <c r="G15" s="38">
        <v>37949</v>
      </c>
      <c r="H15" s="38">
        <v>32088</v>
      </c>
      <c r="I15" s="35">
        <f t="shared" si="3"/>
        <v>0</v>
      </c>
      <c r="J15" s="35">
        <f t="shared" si="3"/>
        <v>0</v>
      </c>
      <c r="K15" s="35">
        <f t="shared" si="3"/>
        <v>0</v>
      </c>
      <c r="L15" s="50">
        <v>65855</v>
      </c>
      <c r="M15" s="50">
        <v>37949</v>
      </c>
      <c r="N15" s="50">
        <v>32088</v>
      </c>
      <c r="O15" s="35">
        <f t="shared" si="4"/>
        <v>0</v>
      </c>
      <c r="P15" s="35">
        <f t="shared" si="4"/>
        <v>0</v>
      </c>
      <c r="Q15" s="35">
        <f t="shared" si="4"/>
        <v>0</v>
      </c>
      <c r="R15" s="38"/>
      <c r="S15" s="38"/>
      <c r="T15" s="38"/>
      <c r="U15" s="35">
        <f t="shared" si="5"/>
        <v>-65855</v>
      </c>
      <c r="V15" s="35">
        <f>S15-M15</f>
        <v>-37949</v>
      </c>
      <c r="W15" s="35">
        <f t="shared" si="5"/>
        <v>-32088</v>
      </c>
      <c r="X15" s="30"/>
      <c r="Y15" s="30"/>
      <c r="Z15" s="30"/>
    </row>
    <row r="16" spans="1:27" s="13" customFormat="1" ht="51.75" hidden="1" customHeight="1" x14ac:dyDescent="0.25">
      <c r="A16" s="11" t="s">
        <v>219</v>
      </c>
      <c r="B16" s="12" t="s">
        <v>218</v>
      </c>
      <c r="C16" s="38">
        <v>140087</v>
      </c>
      <c r="D16" s="38">
        <v>102994</v>
      </c>
      <c r="E16" s="38">
        <v>91890</v>
      </c>
      <c r="F16" s="38">
        <v>140087</v>
      </c>
      <c r="G16" s="38">
        <v>102994</v>
      </c>
      <c r="H16" s="38">
        <v>91890</v>
      </c>
      <c r="I16" s="35">
        <f t="shared" si="3"/>
        <v>0</v>
      </c>
      <c r="J16" s="35">
        <f t="shared" si="3"/>
        <v>0</v>
      </c>
      <c r="K16" s="35">
        <f t="shared" si="3"/>
        <v>0</v>
      </c>
      <c r="L16" s="50">
        <v>140087</v>
      </c>
      <c r="M16" s="50">
        <v>102994</v>
      </c>
      <c r="N16" s="50">
        <v>91890</v>
      </c>
      <c r="O16" s="35">
        <f t="shared" si="4"/>
        <v>0</v>
      </c>
      <c r="P16" s="35">
        <f t="shared" si="4"/>
        <v>0</v>
      </c>
      <c r="Q16" s="35">
        <f t="shared" si="4"/>
        <v>0</v>
      </c>
      <c r="R16" s="38"/>
      <c r="S16" s="38"/>
      <c r="T16" s="38"/>
      <c r="U16" s="35">
        <f t="shared" si="5"/>
        <v>-140087</v>
      </c>
      <c r="V16" s="35">
        <f t="shared" si="5"/>
        <v>-102994</v>
      </c>
      <c r="W16" s="35">
        <f t="shared" si="5"/>
        <v>-91890</v>
      </c>
      <c r="X16" s="30"/>
      <c r="Y16" s="30"/>
      <c r="Z16" s="30"/>
    </row>
    <row r="17" spans="1:26" s="13" customFormat="1" ht="51.75" hidden="1" customHeight="1" x14ac:dyDescent="0.25">
      <c r="A17" s="11" t="s">
        <v>298</v>
      </c>
      <c r="B17" s="12" t="s">
        <v>299</v>
      </c>
      <c r="C17" s="38">
        <v>41186</v>
      </c>
      <c r="D17" s="38">
        <v>27360</v>
      </c>
      <c r="E17" s="38">
        <v>24099</v>
      </c>
      <c r="F17" s="38">
        <v>41186</v>
      </c>
      <c r="G17" s="38">
        <v>27360</v>
      </c>
      <c r="H17" s="38">
        <v>24099</v>
      </c>
      <c r="I17" s="35">
        <f t="shared" si="3"/>
        <v>0</v>
      </c>
      <c r="J17" s="35">
        <f t="shared" si="3"/>
        <v>0</v>
      </c>
      <c r="K17" s="35">
        <f t="shared" si="3"/>
        <v>0</v>
      </c>
      <c r="L17" s="50">
        <v>41186</v>
      </c>
      <c r="M17" s="50">
        <v>27360</v>
      </c>
      <c r="N17" s="50">
        <v>24099</v>
      </c>
      <c r="O17" s="35">
        <f t="shared" si="4"/>
        <v>0</v>
      </c>
      <c r="P17" s="35">
        <f t="shared" si="4"/>
        <v>0</v>
      </c>
      <c r="Q17" s="35">
        <f t="shared" si="4"/>
        <v>0</v>
      </c>
      <c r="R17" s="38"/>
      <c r="S17" s="38"/>
      <c r="T17" s="38"/>
      <c r="U17" s="35">
        <f t="shared" si="5"/>
        <v>-41186</v>
      </c>
      <c r="V17" s="35">
        <f>S17-M17</f>
        <v>-27360</v>
      </c>
      <c r="W17" s="35">
        <f t="shared" si="5"/>
        <v>-24099</v>
      </c>
      <c r="X17" s="30"/>
      <c r="Y17" s="30"/>
      <c r="Z17" s="30"/>
    </row>
    <row r="18" spans="1:26" s="13" customFormat="1" ht="51.75" hidden="1" customHeight="1" x14ac:dyDescent="0.25">
      <c r="A18" s="11" t="s">
        <v>300</v>
      </c>
      <c r="B18" s="12" t="s">
        <v>301</v>
      </c>
      <c r="C18" s="38">
        <v>413575</v>
      </c>
      <c r="D18" s="38">
        <v>310283</v>
      </c>
      <c r="E18" s="38">
        <v>297180</v>
      </c>
      <c r="F18" s="38">
        <v>413575</v>
      </c>
      <c r="G18" s="38">
        <v>310283</v>
      </c>
      <c r="H18" s="38">
        <v>297180</v>
      </c>
      <c r="I18" s="35">
        <f t="shared" si="3"/>
        <v>0</v>
      </c>
      <c r="J18" s="35">
        <f t="shared" si="3"/>
        <v>0</v>
      </c>
      <c r="K18" s="35">
        <f t="shared" si="3"/>
        <v>0</v>
      </c>
      <c r="L18" s="50">
        <v>413575</v>
      </c>
      <c r="M18" s="50">
        <v>310283</v>
      </c>
      <c r="N18" s="50">
        <v>297180</v>
      </c>
      <c r="O18" s="35">
        <f t="shared" si="4"/>
        <v>0</v>
      </c>
      <c r="P18" s="35">
        <f t="shared" si="4"/>
        <v>0</v>
      </c>
      <c r="Q18" s="35">
        <f t="shared" si="4"/>
        <v>0</v>
      </c>
      <c r="R18" s="38"/>
      <c r="S18" s="38"/>
      <c r="T18" s="38"/>
      <c r="U18" s="35">
        <f t="shared" si="5"/>
        <v>-413575</v>
      </c>
      <c r="V18" s="35">
        <f t="shared" si="5"/>
        <v>-310283</v>
      </c>
      <c r="W18" s="35">
        <f t="shared" si="5"/>
        <v>-297180</v>
      </c>
      <c r="X18" s="30"/>
      <c r="Y18" s="30"/>
      <c r="Z18" s="30"/>
    </row>
    <row r="19" spans="1:26" s="7" customFormat="1" ht="36.75" customHeight="1" x14ac:dyDescent="0.25">
      <c r="A19" s="14" t="s">
        <v>200</v>
      </c>
      <c r="B19" s="15" t="s">
        <v>199</v>
      </c>
      <c r="C19" s="32">
        <f t="shared" ref="C19:T19" si="9">C20</f>
        <v>129574.69999999998</v>
      </c>
      <c r="D19" s="32">
        <f t="shared" si="9"/>
        <v>139147</v>
      </c>
      <c r="E19" s="32">
        <f t="shared" si="9"/>
        <v>145490.20000000001</v>
      </c>
      <c r="F19" s="32">
        <f t="shared" si="9"/>
        <v>129574.69999999998</v>
      </c>
      <c r="G19" s="32">
        <f t="shared" si="9"/>
        <v>139147</v>
      </c>
      <c r="H19" s="32">
        <f t="shared" si="9"/>
        <v>145490.20000000001</v>
      </c>
      <c r="I19" s="57">
        <f t="shared" si="3"/>
        <v>0</v>
      </c>
      <c r="J19" s="57">
        <f t="shared" si="3"/>
        <v>0</v>
      </c>
      <c r="K19" s="57">
        <f t="shared" si="3"/>
        <v>0</v>
      </c>
      <c r="L19" s="6">
        <f t="shared" si="9"/>
        <v>129574.69999999998</v>
      </c>
      <c r="M19" s="6">
        <f t="shared" si="9"/>
        <v>139147</v>
      </c>
      <c r="N19" s="6">
        <f t="shared" si="9"/>
        <v>145490.20000000001</v>
      </c>
      <c r="O19" s="57">
        <f t="shared" si="4"/>
        <v>0</v>
      </c>
      <c r="P19" s="57">
        <f t="shared" si="4"/>
        <v>0</v>
      </c>
      <c r="Q19" s="57">
        <f t="shared" si="4"/>
        <v>0</v>
      </c>
      <c r="R19" s="32">
        <f t="shared" si="9"/>
        <v>0</v>
      </c>
      <c r="S19" s="32">
        <f t="shared" si="9"/>
        <v>0</v>
      </c>
      <c r="T19" s="32">
        <f t="shared" si="9"/>
        <v>0</v>
      </c>
      <c r="U19" s="57">
        <f t="shared" si="5"/>
        <v>-129574.69999999998</v>
      </c>
      <c r="V19" s="57">
        <f t="shared" si="5"/>
        <v>-139147</v>
      </c>
      <c r="W19" s="57">
        <f t="shared" si="5"/>
        <v>-145490.20000000001</v>
      </c>
      <c r="X19" s="41"/>
      <c r="Y19" s="41"/>
      <c r="Z19" s="41"/>
    </row>
    <row r="20" spans="1:26" ht="36.75" customHeight="1" x14ac:dyDescent="0.25">
      <c r="A20" s="9" t="s">
        <v>198</v>
      </c>
      <c r="B20" s="10" t="s">
        <v>197</v>
      </c>
      <c r="C20" s="37">
        <f t="shared" ref="C20:H20" si="10">SUM(C21:C24)</f>
        <v>129574.69999999998</v>
      </c>
      <c r="D20" s="37">
        <f t="shared" si="10"/>
        <v>139147</v>
      </c>
      <c r="E20" s="37">
        <f t="shared" si="10"/>
        <v>145490.20000000001</v>
      </c>
      <c r="F20" s="37">
        <f t="shared" si="10"/>
        <v>129574.69999999998</v>
      </c>
      <c r="G20" s="37">
        <f t="shared" si="10"/>
        <v>139147</v>
      </c>
      <c r="H20" s="37">
        <f t="shared" si="10"/>
        <v>145490.20000000001</v>
      </c>
      <c r="I20" s="36">
        <f t="shared" si="3"/>
        <v>0</v>
      </c>
      <c r="J20" s="36">
        <f t="shared" si="3"/>
        <v>0</v>
      </c>
      <c r="K20" s="36">
        <f t="shared" si="3"/>
        <v>0</v>
      </c>
      <c r="L20" s="113">
        <f t="shared" ref="L20:N20" si="11">SUM(L21:L24)</f>
        <v>129574.69999999998</v>
      </c>
      <c r="M20" s="113">
        <f t="shared" si="11"/>
        <v>139147</v>
      </c>
      <c r="N20" s="113">
        <f t="shared" si="11"/>
        <v>145490.20000000001</v>
      </c>
      <c r="O20" s="36">
        <f t="shared" si="4"/>
        <v>0</v>
      </c>
      <c r="P20" s="36">
        <f t="shared" si="4"/>
        <v>0</v>
      </c>
      <c r="Q20" s="36">
        <f t="shared" si="4"/>
        <v>0</v>
      </c>
      <c r="R20" s="37">
        <f t="shared" ref="R20:T20" si="12">SUM(R21:R24)</f>
        <v>0</v>
      </c>
      <c r="S20" s="37">
        <f t="shared" si="12"/>
        <v>0</v>
      </c>
      <c r="T20" s="37">
        <f t="shared" si="12"/>
        <v>0</v>
      </c>
      <c r="U20" s="36">
        <f t="shared" si="5"/>
        <v>-129574.69999999998</v>
      </c>
      <c r="V20" s="36">
        <f t="shared" si="5"/>
        <v>-139147</v>
      </c>
      <c r="W20" s="36">
        <f t="shared" si="5"/>
        <v>-145490.20000000001</v>
      </c>
      <c r="X20" s="40"/>
      <c r="Y20" s="40"/>
      <c r="Z20" s="40"/>
    </row>
    <row r="21" spans="1:26" s="13" customFormat="1" ht="109.5" hidden="1" customHeight="1" x14ac:dyDescent="0.25">
      <c r="A21" s="11" t="s">
        <v>196</v>
      </c>
      <c r="B21" s="12" t="s">
        <v>195</v>
      </c>
      <c r="C21" s="38">
        <v>69035.3</v>
      </c>
      <c r="D21" s="38">
        <v>73216</v>
      </c>
      <c r="E21" s="38">
        <v>76590.5</v>
      </c>
      <c r="F21" s="38">
        <v>69035.3</v>
      </c>
      <c r="G21" s="38">
        <v>73216</v>
      </c>
      <c r="H21" s="38">
        <v>76590.5</v>
      </c>
      <c r="I21" s="35">
        <f t="shared" si="3"/>
        <v>0</v>
      </c>
      <c r="J21" s="35">
        <f t="shared" si="3"/>
        <v>0</v>
      </c>
      <c r="K21" s="35">
        <f t="shared" si="3"/>
        <v>0</v>
      </c>
      <c r="L21" s="50">
        <v>69035.3</v>
      </c>
      <c r="M21" s="50">
        <v>73216</v>
      </c>
      <c r="N21" s="50">
        <v>76590.5</v>
      </c>
      <c r="O21" s="35">
        <f t="shared" si="4"/>
        <v>0</v>
      </c>
      <c r="P21" s="35">
        <f t="shared" si="4"/>
        <v>0</v>
      </c>
      <c r="Q21" s="35">
        <f t="shared" si="4"/>
        <v>0</v>
      </c>
      <c r="R21" s="38"/>
      <c r="S21" s="38"/>
      <c r="T21" s="38"/>
      <c r="U21" s="35">
        <f t="shared" si="5"/>
        <v>-69035.3</v>
      </c>
      <c r="V21" s="35">
        <f t="shared" si="5"/>
        <v>-73216</v>
      </c>
      <c r="W21" s="35">
        <f t="shared" si="5"/>
        <v>-76590.5</v>
      </c>
      <c r="X21" s="30"/>
      <c r="Y21" s="30"/>
      <c r="Z21" s="30"/>
    </row>
    <row r="22" spans="1:26" s="13" customFormat="1" ht="124.5" hidden="1" customHeight="1" x14ac:dyDescent="0.25">
      <c r="A22" s="11" t="s">
        <v>194</v>
      </c>
      <c r="B22" s="12" t="s">
        <v>193</v>
      </c>
      <c r="C22" s="38">
        <v>354.3</v>
      </c>
      <c r="D22" s="38">
        <v>379.4</v>
      </c>
      <c r="E22" s="38">
        <v>394.5</v>
      </c>
      <c r="F22" s="38">
        <v>354.3</v>
      </c>
      <c r="G22" s="38">
        <v>379.4</v>
      </c>
      <c r="H22" s="38">
        <v>394.5</v>
      </c>
      <c r="I22" s="35">
        <f t="shared" si="3"/>
        <v>0</v>
      </c>
      <c r="J22" s="35">
        <f t="shared" si="3"/>
        <v>0</v>
      </c>
      <c r="K22" s="35">
        <f t="shared" si="3"/>
        <v>0</v>
      </c>
      <c r="L22" s="50">
        <v>354.3</v>
      </c>
      <c r="M22" s="50">
        <v>379.4</v>
      </c>
      <c r="N22" s="50">
        <v>394.5</v>
      </c>
      <c r="O22" s="35">
        <f t="shared" si="4"/>
        <v>0</v>
      </c>
      <c r="P22" s="35">
        <f t="shared" si="4"/>
        <v>0</v>
      </c>
      <c r="Q22" s="35">
        <f t="shared" si="4"/>
        <v>0</v>
      </c>
      <c r="R22" s="38"/>
      <c r="S22" s="38"/>
      <c r="T22" s="38"/>
      <c r="U22" s="35">
        <f t="shared" si="5"/>
        <v>-354.3</v>
      </c>
      <c r="V22" s="35">
        <f t="shared" si="5"/>
        <v>-379.4</v>
      </c>
      <c r="W22" s="35">
        <f t="shared" si="5"/>
        <v>-394.5</v>
      </c>
      <c r="X22" s="30"/>
      <c r="Y22" s="30"/>
      <c r="Z22" s="30"/>
    </row>
    <row r="23" spans="1:26" s="13" customFormat="1" ht="123.75" hidden="1" customHeight="1" x14ac:dyDescent="0.25">
      <c r="A23" s="11" t="s">
        <v>192</v>
      </c>
      <c r="B23" s="12" t="s">
        <v>191</v>
      </c>
      <c r="C23" s="38">
        <v>70927.199999999997</v>
      </c>
      <c r="D23" s="38">
        <v>76741.5</v>
      </c>
      <c r="E23" s="38">
        <v>80121.600000000006</v>
      </c>
      <c r="F23" s="38">
        <v>70927.199999999997</v>
      </c>
      <c r="G23" s="38">
        <v>76741.5</v>
      </c>
      <c r="H23" s="38">
        <v>80121.600000000006</v>
      </c>
      <c r="I23" s="35">
        <f t="shared" si="3"/>
        <v>0</v>
      </c>
      <c r="J23" s="35">
        <f t="shared" si="3"/>
        <v>0</v>
      </c>
      <c r="K23" s="35">
        <f t="shared" si="3"/>
        <v>0</v>
      </c>
      <c r="L23" s="50">
        <v>70927.199999999997</v>
      </c>
      <c r="M23" s="50">
        <v>76741.5</v>
      </c>
      <c r="N23" s="50">
        <v>80121.600000000006</v>
      </c>
      <c r="O23" s="35">
        <f t="shared" si="4"/>
        <v>0</v>
      </c>
      <c r="P23" s="35">
        <f t="shared" si="4"/>
        <v>0</v>
      </c>
      <c r="Q23" s="35">
        <f t="shared" si="4"/>
        <v>0</v>
      </c>
      <c r="R23" s="38"/>
      <c r="S23" s="38"/>
      <c r="T23" s="38"/>
      <c r="U23" s="35">
        <f t="shared" si="5"/>
        <v>-70927.199999999997</v>
      </c>
      <c r="V23" s="35">
        <f t="shared" si="5"/>
        <v>-76741.5</v>
      </c>
      <c r="W23" s="35">
        <f t="shared" si="5"/>
        <v>-80121.600000000006</v>
      </c>
      <c r="X23" s="30"/>
      <c r="Y23" s="30"/>
      <c r="Z23" s="30"/>
    </row>
    <row r="24" spans="1:26" s="13" customFormat="1" ht="111" hidden="1" customHeight="1" x14ac:dyDescent="0.25">
      <c r="A24" s="11" t="s">
        <v>190</v>
      </c>
      <c r="B24" s="12" t="s">
        <v>189</v>
      </c>
      <c r="C24" s="38">
        <v>-10742.1</v>
      </c>
      <c r="D24" s="38">
        <v>-11189.9</v>
      </c>
      <c r="E24" s="38">
        <v>-11616.4</v>
      </c>
      <c r="F24" s="38">
        <v>-10742.1</v>
      </c>
      <c r="G24" s="38">
        <v>-11189.9</v>
      </c>
      <c r="H24" s="38">
        <v>-11616.4</v>
      </c>
      <c r="I24" s="35">
        <f t="shared" si="3"/>
        <v>0</v>
      </c>
      <c r="J24" s="35">
        <f t="shared" si="3"/>
        <v>0</v>
      </c>
      <c r="K24" s="35">
        <f t="shared" si="3"/>
        <v>0</v>
      </c>
      <c r="L24" s="50">
        <v>-10742.1</v>
      </c>
      <c r="M24" s="50">
        <v>-11189.9</v>
      </c>
      <c r="N24" s="50">
        <v>-11616.4</v>
      </c>
      <c r="O24" s="35">
        <f t="shared" si="4"/>
        <v>0</v>
      </c>
      <c r="P24" s="35">
        <f t="shared" si="4"/>
        <v>0</v>
      </c>
      <c r="Q24" s="35">
        <f t="shared" si="4"/>
        <v>0</v>
      </c>
      <c r="R24" s="38"/>
      <c r="S24" s="38"/>
      <c r="T24" s="38"/>
      <c r="U24" s="35">
        <f t="shared" si="5"/>
        <v>10742.1</v>
      </c>
      <c r="V24" s="35">
        <f t="shared" si="5"/>
        <v>11189.9</v>
      </c>
      <c r="W24" s="35">
        <f t="shared" si="5"/>
        <v>11616.4</v>
      </c>
      <c r="X24" s="30"/>
      <c r="Y24" s="30"/>
      <c r="Z24" s="30"/>
    </row>
    <row r="25" spans="1:26" s="7" customFormat="1" ht="31.5" customHeight="1" x14ac:dyDescent="0.25">
      <c r="A25" s="4" t="s">
        <v>188</v>
      </c>
      <c r="B25" s="8" t="s">
        <v>187</v>
      </c>
      <c r="C25" s="32">
        <f>C26+C32+C33+C34+C35</f>
        <v>524174.5</v>
      </c>
      <c r="D25" s="32">
        <f t="shared" ref="D25:E25" si="13">D26+D32+D33+D34+D35</f>
        <v>533334.65</v>
      </c>
      <c r="E25" s="32">
        <f t="shared" si="13"/>
        <v>593224.11500000011</v>
      </c>
      <c r="F25" s="32">
        <f>F26+F32+F33+F34+F35</f>
        <v>524174.5</v>
      </c>
      <c r="G25" s="32">
        <f t="shared" ref="G25:H25" si="14">G26+G32+G33+G34+G35</f>
        <v>533334.65</v>
      </c>
      <c r="H25" s="32">
        <f t="shared" si="14"/>
        <v>593224.11500000011</v>
      </c>
      <c r="I25" s="57">
        <f t="shared" si="3"/>
        <v>0</v>
      </c>
      <c r="J25" s="57">
        <f t="shared" si="3"/>
        <v>0</v>
      </c>
      <c r="K25" s="57">
        <f t="shared" si="3"/>
        <v>0</v>
      </c>
      <c r="L25" s="6">
        <f>L26+L32+L33+L34+L35</f>
        <v>524174.5</v>
      </c>
      <c r="M25" s="6">
        <f t="shared" ref="M25:N25" si="15">M26+M32+M33+M34+M35</f>
        <v>533334.65</v>
      </c>
      <c r="N25" s="6">
        <f t="shared" si="15"/>
        <v>593224.11500000011</v>
      </c>
      <c r="O25" s="57">
        <f t="shared" si="4"/>
        <v>0</v>
      </c>
      <c r="P25" s="57">
        <f t="shared" si="4"/>
        <v>0</v>
      </c>
      <c r="Q25" s="57">
        <f t="shared" si="4"/>
        <v>0</v>
      </c>
      <c r="R25" s="32">
        <f>R26+R32+R33+R34+R35</f>
        <v>0</v>
      </c>
      <c r="S25" s="32">
        <f t="shared" ref="S25:T25" si="16">S26+S32+S33+S34+S35</f>
        <v>0</v>
      </c>
      <c r="T25" s="32">
        <f t="shared" si="16"/>
        <v>0</v>
      </c>
      <c r="U25" s="57">
        <f t="shared" si="5"/>
        <v>-524174.5</v>
      </c>
      <c r="V25" s="57">
        <f t="shared" si="5"/>
        <v>-533334.65</v>
      </c>
      <c r="W25" s="57">
        <f t="shared" si="5"/>
        <v>-593224.11500000011</v>
      </c>
      <c r="X25" s="41"/>
      <c r="Y25" s="41"/>
      <c r="Z25" s="41"/>
    </row>
    <row r="26" spans="1:26" ht="33.75" customHeight="1" x14ac:dyDescent="0.25">
      <c r="A26" s="9" t="s">
        <v>186</v>
      </c>
      <c r="B26" s="10" t="s">
        <v>185</v>
      </c>
      <c r="C26" s="37">
        <f>SUM(C27:C31)</f>
        <v>431310</v>
      </c>
      <c r="D26" s="37">
        <f t="shared" ref="D26:H26" si="17">SUM(D27:D31)</f>
        <v>474441.00000000006</v>
      </c>
      <c r="E26" s="37">
        <f t="shared" si="17"/>
        <v>521885.10000000009</v>
      </c>
      <c r="F26" s="37">
        <f t="shared" si="17"/>
        <v>431310</v>
      </c>
      <c r="G26" s="37">
        <f t="shared" si="17"/>
        <v>474441.00000000006</v>
      </c>
      <c r="H26" s="37">
        <f t="shared" si="17"/>
        <v>521885.10000000009</v>
      </c>
      <c r="I26" s="36">
        <f t="shared" si="3"/>
        <v>0</v>
      </c>
      <c r="J26" s="36">
        <f t="shared" si="3"/>
        <v>0</v>
      </c>
      <c r="K26" s="36">
        <f t="shared" si="3"/>
        <v>0</v>
      </c>
      <c r="L26" s="113">
        <f t="shared" ref="L26:N26" si="18">SUM(L27:L31)</f>
        <v>431310</v>
      </c>
      <c r="M26" s="113">
        <f t="shared" si="18"/>
        <v>474441.00000000006</v>
      </c>
      <c r="N26" s="113">
        <f t="shared" si="18"/>
        <v>521885.10000000009</v>
      </c>
      <c r="O26" s="37">
        <f t="shared" si="4"/>
        <v>0</v>
      </c>
      <c r="P26" s="36">
        <f t="shared" si="4"/>
        <v>0</v>
      </c>
      <c r="Q26" s="36">
        <f t="shared" si="4"/>
        <v>0</v>
      </c>
      <c r="R26" s="37">
        <f t="shared" ref="R26:T26" si="19">SUM(R27:R31)</f>
        <v>0</v>
      </c>
      <c r="S26" s="37">
        <f t="shared" si="19"/>
        <v>0</v>
      </c>
      <c r="T26" s="37">
        <f t="shared" si="19"/>
        <v>0</v>
      </c>
      <c r="U26" s="36">
        <f t="shared" si="5"/>
        <v>-431310</v>
      </c>
      <c r="V26" s="36">
        <f t="shared" si="5"/>
        <v>-474441.00000000006</v>
      </c>
      <c r="W26" s="36">
        <f t="shared" si="5"/>
        <v>-521885.10000000009</v>
      </c>
      <c r="X26" s="40"/>
      <c r="Y26" s="40"/>
      <c r="Z26" s="40"/>
    </row>
    <row r="27" spans="1:26" s="13" customFormat="1" ht="33.75" hidden="1" customHeight="1" x14ac:dyDescent="0.25">
      <c r="A27" s="11" t="s">
        <v>184</v>
      </c>
      <c r="B27" s="12" t="s">
        <v>183</v>
      </c>
      <c r="C27" s="38">
        <v>356310</v>
      </c>
      <c r="D27" s="38">
        <v>394441.00000000006</v>
      </c>
      <c r="E27" s="38">
        <v>436885.10000000009</v>
      </c>
      <c r="F27" s="38">
        <v>356310</v>
      </c>
      <c r="G27" s="38">
        <v>394441.00000000006</v>
      </c>
      <c r="H27" s="38">
        <v>436885.10000000009</v>
      </c>
      <c r="I27" s="35">
        <f t="shared" si="3"/>
        <v>0</v>
      </c>
      <c r="J27" s="35">
        <f t="shared" si="3"/>
        <v>0</v>
      </c>
      <c r="K27" s="35">
        <f t="shared" si="3"/>
        <v>0</v>
      </c>
      <c r="L27" s="50">
        <v>356310</v>
      </c>
      <c r="M27" s="50">
        <v>394441.00000000006</v>
      </c>
      <c r="N27" s="50">
        <v>436885.10000000009</v>
      </c>
      <c r="O27" s="35">
        <f t="shared" si="4"/>
        <v>0</v>
      </c>
      <c r="P27" s="35">
        <f t="shared" si="4"/>
        <v>0</v>
      </c>
      <c r="Q27" s="35">
        <f t="shared" si="4"/>
        <v>0</v>
      </c>
      <c r="R27" s="38"/>
      <c r="S27" s="38"/>
      <c r="T27" s="38"/>
      <c r="U27" s="35">
        <f t="shared" si="5"/>
        <v>-356310</v>
      </c>
      <c r="V27" s="35">
        <f t="shared" si="5"/>
        <v>-394441.00000000006</v>
      </c>
      <c r="W27" s="35">
        <f t="shared" si="5"/>
        <v>-436885.10000000009</v>
      </c>
      <c r="X27" s="30"/>
      <c r="Y27" s="30"/>
      <c r="Z27" s="30"/>
    </row>
    <row r="28" spans="1:26" s="13" customFormat="1" ht="50.25" hidden="1" customHeight="1" x14ac:dyDescent="0.25">
      <c r="A28" s="11" t="s">
        <v>182</v>
      </c>
      <c r="B28" s="12" t="s">
        <v>181</v>
      </c>
      <c r="C28" s="38"/>
      <c r="D28" s="38"/>
      <c r="E28" s="38"/>
      <c r="F28" s="38"/>
      <c r="G28" s="38"/>
      <c r="H28" s="38"/>
      <c r="I28" s="35">
        <f t="shared" si="3"/>
        <v>0</v>
      </c>
      <c r="J28" s="35">
        <f t="shared" si="3"/>
        <v>0</v>
      </c>
      <c r="K28" s="35">
        <f t="shared" si="3"/>
        <v>0</v>
      </c>
      <c r="L28" s="50"/>
      <c r="M28" s="50"/>
      <c r="N28" s="50"/>
      <c r="O28" s="35">
        <f t="shared" si="4"/>
        <v>0</v>
      </c>
      <c r="P28" s="35">
        <f t="shared" si="4"/>
        <v>0</v>
      </c>
      <c r="Q28" s="35">
        <f t="shared" si="4"/>
        <v>0</v>
      </c>
      <c r="R28" s="38"/>
      <c r="S28" s="38"/>
      <c r="T28" s="38"/>
      <c r="U28" s="35">
        <f t="shared" si="5"/>
        <v>0</v>
      </c>
      <c r="V28" s="35">
        <f t="shared" si="5"/>
        <v>0</v>
      </c>
      <c r="W28" s="35">
        <f t="shared" si="5"/>
        <v>0</v>
      </c>
      <c r="X28" s="30"/>
      <c r="Y28" s="30"/>
      <c r="Z28" s="30"/>
    </row>
    <row r="29" spans="1:26" s="13" customFormat="1" ht="66.75" hidden="1" customHeight="1" x14ac:dyDescent="0.25">
      <c r="A29" s="11" t="s">
        <v>180</v>
      </c>
      <c r="B29" s="12" t="s">
        <v>179</v>
      </c>
      <c r="C29" s="38">
        <v>75000</v>
      </c>
      <c r="D29" s="38">
        <v>80000</v>
      </c>
      <c r="E29" s="38">
        <v>85000</v>
      </c>
      <c r="F29" s="38">
        <v>75000</v>
      </c>
      <c r="G29" s="38">
        <v>80000</v>
      </c>
      <c r="H29" s="38">
        <v>85000</v>
      </c>
      <c r="I29" s="35">
        <f t="shared" si="3"/>
        <v>0</v>
      </c>
      <c r="J29" s="35">
        <f t="shared" si="3"/>
        <v>0</v>
      </c>
      <c r="K29" s="35">
        <f t="shared" si="3"/>
        <v>0</v>
      </c>
      <c r="L29" s="50">
        <v>75000</v>
      </c>
      <c r="M29" s="50">
        <v>80000</v>
      </c>
      <c r="N29" s="50">
        <v>85000</v>
      </c>
      <c r="O29" s="35">
        <f t="shared" si="4"/>
        <v>0</v>
      </c>
      <c r="P29" s="35">
        <f t="shared" si="4"/>
        <v>0</v>
      </c>
      <c r="Q29" s="35">
        <f t="shared" si="4"/>
        <v>0</v>
      </c>
      <c r="R29" s="38"/>
      <c r="S29" s="38"/>
      <c r="T29" s="38"/>
      <c r="U29" s="35">
        <f t="shared" si="5"/>
        <v>-75000</v>
      </c>
      <c r="V29" s="35">
        <f t="shared" si="5"/>
        <v>-80000</v>
      </c>
      <c r="W29" s="35">
        <f t="shared" si="5"/>
        <v>-85000</v>
      </c>
      <c r="X29" s="30"/>
      <c r="Y29" s="30"/>
      <c r="Z29" s="30"/>
    </row>
    <row r="30" spans="1:26" s="13" customFormat="1" ht="66.75" hidden="1" customHeight="1" x14ac:dyDescent="0.25">
      <c r="A30" s="11" t="s">
        <v>178</v>
      </c>
      <c r="B30" s="12" t="s">
        <v>177</v>
      </c>
      <c r="C30" s="38"/>
      <c r="D30" s="38"/>
      <c r="E30" s="38"/>
      <c r="F30" s="38"/>
      <c r="G30" s="38"/>
      <c r="H30" s="38"/>
      <c r="I30" s="35">
        <f t="shared" si="3"/>
        <v>0</v>
      </c>
      <c r="J30" s="35">
        <f t="shared" si="3"/>
        <v>0</v>
      </c>
      <c r="K30" s="35">
        <f t="shared" si="3"/>
        <v>0</v>
      </c>
      <c r="L30" s="50"/>
      <c r="M30" s="50"/>
      <c r="N30" s="50"/>
      <c r="O30" s="35">
        <f t="shared" si="4"/>
        <v>0</v>
      </c>
      <c r="P30" s="35">
        <f t="shared" si="4"/>
        <v>0</v>
      </c>
      <c r="Q30" s="35">
        <f t="shared" si="4"/>
        <v>0</v>
      </c>
      <c r="R30" s="38"/>
      <c r="S30" s="38"/>
      <c r="T30" s="38"/>
      <c r="U30" s="35">
        <f t="shared" si="5"/>
        <v>0</v>
      </c>
      <c r="V30" s="35">
        <f t="shared" si="5"/>
        <v>0</v>
      </c>
      <c r="W30" s="35">
        <f t="shared" si="5"/>
        <v>0</v>
      </c>
      <c r="X30" s="30"/>
      <c r="Y30" s="30"/>
      <c r="Z30" s="30"/>
    </row>
    <row r="31" spans="1:26" s="13" customFormat="1" ht="50.25" hidden="1" customHeight="1" x14ac:dyDescent="0.25">
      <c r="A31" s="11" t="s">
        <v>176</v>
      </c>
      <c r="B31" s="12" t="s">
        <v>175</v>
      </c>
      <c r="C31" s="38"/>
      <c r="D31" s="38"/>
      <c r="E31" s="38"/>
      <c r="F31" s="38"/>
      <c r="G31" s="38"/>
      <c r="H31" s="38"/>
      <c r="I31" s="35">
        <f t="shared" si="3"/>
        <v>0</v>
      </c>
      <c r="J31" s="35">
        <f t="shared" si="3"/>
        <v>0</v>
      </c>
      <c r="K31" s="35">
        <f t="shared" si="3"/>
        <v>0</v>
      </c>
      <c r="L31" s="50"/>
      <c r="M31" s="50"/>
      <c r="N31" s="50"/>
      <c r="O31" s="35">
        <f t="shared" si="4"/>
        <v>0</v>
      </c>
      <c r="P31" s="35">
        <f t="shared" si="4"/>
        <v>0</v>
      </c>
      <c r="Q31" s="35">
        <f t="shared" si="4"/>
        <v>0</v>
      </c>
      <c r="R31" s="38"/>
      <c r="S31" s="38"/>
      <c r="T31" s="38"/>
      <c r="U31" s="35">
        <f t="shared" si="5"/>
        <v>0</v>
      </c>
      <c r="V31" s="35">
        <f t="shared" si="5"/>
        <v>0</v>
      </c>
      <c r="W31" s="35">
        <f t="shared" si="5"/>
        <v>0</v>
      </c>
      <c r="X31" s="30"/>
      <c r="Y31" s="30"/>
      <c r="Z31" s="30"/>
    </row>
    <row r="32" spans="1:26" ht="36.75" hidden="1" customHeight="1" x14ac:dyDescent="0.25">
      <c r="A32" s="9" t="s">
        <v>174</v>
      </c>
      <c r="B32" s="10" t="s">
        <v>173</v>
      </c>
      <c r="C32" s="37"/>
      <c r="D32" s="37"/>
      <c r="E32" s="37"/>
      <c r="F32" s="37"/>
      <c r="G32" s="37"/>
      <c r="H32" s="37"/>
      <c r="I32" s="36">
        <f t="shared" si="3"/>
        <v>0</v>
      </c>
      <c r="J32" s="36">
        <f t="shared" si="3"/>
        <v>0</v>
      </c>
      <c r="K32" s="36">
        <f t="shared" si="3"/>
        <v>0</v>
      </c>
      <c r="L32" s="113"/>
      <c r="M32" s="113"/>
      <c r="N32" s="113"/>
      <c r="O32" s="36">
        <f t="shared" si="4"/>
        <v>0</v>
      </c>
      <c r="P32" s="36">
        <f t="shared" si="4"/>
        <v>0</v>
      </c>
      <c r="Q32" s="36">
        <f t="shared" si="4"/>
        <v>0</v>
      </c>
      <c r="R32" s="37"/>
      <c r="S32" s="37"/>
      <c r="T32" s="37"/>
      <c r="U32" s="36">
        <f t="shared" si="5"/>
        <v>0</v>
      </c>
      <c r="V32" s="36">
        <f t="shared" si="5"/>
        <v>0</v>
      </c>
      <c r="W32" s="36">
        <f t="shared" si="5"/>
        <v>0</v>
      </c>
      <c r="X32" s="40"/>
      <c r="Y32" s="40"/>
      <c r="Z32" s="40"/>
    </row>
    <row r="33" spans="1:26" ht="30.75" customHeight="1" x14ac:dyDescent="0.25">
      <c r="A33" s="9" t="s">
        <v>172</v>
      </c>
      <c r="B33" s="10" t="s">
        <v>171</v>
      </c>
      <c r="C33" s="37">
        <v>0</v>
      </c>
      <c r="D33" s="37">
        <v>0</v>
      </c>
      <c r="E33" s="37">
        <v>9256</v>
      </c>
      <c r="F33" s="37">
        <v>0</v>
      </c>
      <c r="G33" s="37">
        <v>0</v>
      </c>
      <c r="H33" s="37">
        <v>9256</v>
      </c>
      <c r="I33" s="36">
        <f t="shared" si="3"/>
        <v>0</v>
      </c>
      <c r="J33" s="36">
        <f t="shared" si="3"/>
        <v>0</v>
      </c>
      <c r="K33" s="36">
        <f t="shared" si="3"/>
        <v>0</v>
      </c>
      <c r="L33" s="113">
        <v>0</v>
      </c>
      <c r="M33" s="113">
        <v>0</v>
      </c>
      <c r="N33" s="113">
        <v>9256</v>
      </c>
      <c r="O33" s="36">
        <f t="shared" si="4"/>
        <v>0</v>
      </c>
      <c r="P33" s="36">
        <f t="shared" si="4"/>
        <v>0</v>
      </c>
      <c r="Q33" s="36">
        <f t="shared" si="4"/>
        <v>0</v>
      </c>
      <c r="R33" s="37"/>
      <c r="S33" s="37"/>
      <c r="T33" s="37"/>
      <c r="U33" s="36">
        <f t="shared" si="5"/>
        <v>0</v>
      </c>
      <c r="V33" s="36">
        <f t="shared" si="5"/>
        <v>0</v>
      </c>
      <c r="W33" s="36">
        <f t="shared" si="5"/>
        <v>-9256</v>
      </c>
      <c r="X33" s="40"/>
      <c r="Y33" s="40"/>
      <c r="Z33" s="40"/>
    </row>
    <row r="34" spans="1:26" ht="33.75" customHeight="1" x14ac:dyDescent="0.25">
      <c r="A34" s="9" t="s">
        <v>170</v>
      </c>
      <c r="B34" s="10" t="s">
        <v>169</v>
      </c>
      <c r="C34" s="37">
        <v>91143</v>
      </c>
      <c r="D34" s="37">
        <v>57000</v>
      </c>
      <c r="E34" s="37">
        <v>60000</v>
      </c>
      <c r="F34" s="37">
        <v>91143</v>
      </c>
      <c r="G34" s="37">
        <v>57000</v>
      </c>
      <c r="H34" s="37">
        <v>60000</v>
      </c>
      <c r="I34" s="36">
        <f t="shared" si="3"/>
        <v>0</v>
      </c>
      <c r="J34" s="36">
        <f t="shared" si="3"/>
        <v>0</v>
      </c>
      <c r="K34" s="36">
        <f t="shared" si="3"/>
        <v>0</v>
      </c>
      <c r="L34" s="113">
        <v>91143</v>
      </c>
      <c r="M34" s="113">
        <v>57000</v>
      </c>
      <c r="N34" s="113">
        <v>60000</v>
      </c>
      <c r="O34" s="36">
        <f t="shared" si="4"/>
        <v>0</v>
      </c>
      <c r="P34" s="36">
        <f t="shared" si="4"/>
        <v>0</v>
      </c>
      <c r="Q34" s="36">
        <f t="shared" si="4"/>
        <v>0</v>
      </c>
      <c r="R34" s="37"/>
      <c r="S34" s="37"/>
      <c r="T34" s="37"/>
      <c r="U34" s="36">
        <f t="shared" si="5"/>
        <v>-91143</v>
      </c>
      <c r="V34" s="36">
        <f t="shared" si="5"/>
        <v>-57000</v>
      </c>
      <c r="W34" s="36">
        <f t="shared" si="5"/>
        <v>-60000</v>
      </c>
      <c r="X34" s="40"/>
      <c r="Y34" s="40"/>
      <c r="Z34" s="40"/>
    </row>
    <row r="35" spans="1:26" ht="36" customHeight="1" x14ac:dyDescent="0.25">
      <c r="A35" s="58" t="s">
        <v>258</v>
      </c>
      <c r="B35" s="10" t="s">
        <v>257</v>
      </c>
      <c r="C35" s="37">
        <v>1721.5000000000002</v>
      </c>
      <c r="D35" s="37">
        <v>1893.6500000000003</v>
      </c>
      <c r="E35" s="37">
        <v>2083.0150000000003</v>
      </c>
      <c r="F35" s="37">
        <v>1721.5000000000002</v>
      </c>
      <c r="G35" s="37">
        <v>1893.6500000000003</v>
      </c>
      <c r="H35" s="37">
        <v>2083.0150000000003</v>
      </c>
      <c r="I35" s="36">
        <f t="shared" si="3"/>
        <v>0</v>
      </c>
      <c r="J35" s="36">
        <f t="shared" si="3"/>
        <v>0</v>
      </c>
      <c r="K35" s="36">
        <f t="shared" si="3"/>
        <v>0</v>
      </c>
      <c r="L35" s="113">
        <v>1721.5000000000002</v>
      </c>
      <c r="M35" s="113">
        <v>1893.6500000000003</v>
      </c>
      <c r="N35" s="113">
        <v>2083.0150000000003</v>
      </c>
      <c r="O35" s="36">
        <f t="shared" si="4"/>
        <v>0</v>
      </c>
      <c r="P35" s="36">
        <f t="shared" si="4"/>
        <v>0</v>
      </c>
      <c r="Q35" s="36">
        <f t="shared" si="4"/>
        <v>0</v>
      </c>
      <c r="R35" s="37"/>
      <c r="S35" s="37"/>
      <c r="T35" s="37"/>
      <c r="U35" s="36">
        <f t="shared" si="5"/>
        <v>-1721.5000000000002</v>
      </c>
      <c r="V35" s="36">
        <f t="shared" si="5"/>
        <v>-1893.6500000000003</v>
      </c>
      <c r="W35" s="36">
        <f t="shared" si="5"/>
        <v>-2083.0150000000003</v>
      </c>
      <c r="X35" s="40"/>
      <c r="Y35" s="40"/>
      <c r="Z35" s="40"/>
    </row>
    <row r="36" spans="1:26" s="7" customFormat="1" ht="33.75" customHeight="1" x14ac:dyDescent="0.25">
      <c r="A36" s="4" t="s">
        <v>168</v>
      </c>
      <c r="B36" s="8" t="s">
        <v>167</v>
      </c>
      <c r="C36" s="32">
        <f t="shared" ref="C36:H36" si="20">SUM(C37:C38)</f>
        <v>811890.8</v>
      </c>
      <c r="D36" s="32">
        <f t="shared" si="20"/>
        <v>863579.9</v>
      </c>
      <c r="E36" s="32">
        <f t="shared" si="20"/>
        <v>910790.5</v>
      </c>
      <c r="F36" s="32">
        <f t="shared" si="20"/>
        <v>811890.8</v>
      </c>
      <c r="G36" s="32">
        <f t="shared" si="20"/>
        <v>863579.9</v>
      </c>
      <c r="H36" s="32">
        <f t="shared" si="20"/>
        <v>910790.5</v>
      </c>
      <c r="I36" s="57">
        <f t="shared" si="3"/>
        <v>0</v>
      </c>
      <c r="J36" s="57">
        <f t="shared" si="3"/>
        <v>0</v>
      </c>
      <c r="K36" s="57">
        <f t="shared" si="3"/>
        <v>0</v>
      </c>
      <c r="L36" s="6">
        <f t="shared" ref="L36:N36" si="21">SUM(L37:L38)</f>
        <v>811890.8</v>
      </c>
      <c r="M36" s="6">
        <f t="shared" si="21"/>
        <v>863579.9</v>
      </c>
      <c r="N36" s="6">
        <f t="shared" si="21"/>
        <v>910790.5</v>
      </c>
      <c r="O36" s="57">
        <f t="shared" si="4"/>
        <v>0</v>
      </c>
      <c r="P36" s="57">
        <f t="shared" si="4"/>
        <v>0</v>
      </c>
      <c r="Q36" s="57">
        <f t="shared" si="4"/>
        <v>0</v>
      </c>
      <c r="R36" s="32">
        <f t="shared" ref="R36:T36" si="22">SUM(R37:R38)</f>
        <v>0</v>
      </c>
      <c r="S36" s="32">
        <f t="shared" si="22"/>
        <v>0</v>
      </c>
      <c r="T36" s="32">
        <f t="shared" si="22"/>
        <v>0</v>
      </c>
      <c r="U36" s="57">
        <f t="shared" si="5"/>
        <v>-811890.8</v>
      </c>
      <c r="V36" s="57">
        <f t="shared" si="5"/>
        <v>-863579.9</v>
      </c>
      <c r="W36" s="57">
        <f t="shared" si="5"/>
        <v>-910790.5</v>
      </c>
      <c r="X36" s="41"/>
      <c r="Y36" s="41"/>
      <c r="Z36" s="41"/>
    </row>
    <row r="37" spans="1:26" ht="30" customHeight="1" x14ac:dyDescent="0.25">
      <c r="A37" s="9" t="s">
        <v>166</v>
      </c>
      <c r="B37" s="10" t="s">
        <v>165</v>
      </c>
      <c r="C37" s="37">
        <v>144419</v>
      </c>
      <c r="D37" s="37">
        <v>166962</v>
      </c>
      <c r="E37" s="37">
        <v>184251</v>
      </c>
      <c r="F37" s="37">
        <v>144419</v>
      </c>
      <c r="G37" s="37">
        <v>166962</v>
      </c>
      <c r="H37" s="37">
        <v>184251</v>
      </c>
      <c r="I37" s="36">
        <f t="shared" si="3"/>
        <v>0</v>
      </c>
      <c r="J37" s="36">
        <f t="shared" si="3"/>
        <v>0</v>
      </c>
      <c r="K37" s="36">
        <f t="shared" si="3"/>
        <v>0</v>
      </c>
      <c r="L37" s="113">
        <v>144419</v>
      </c>
      <c r="M37" s="113">
        <v>166962</v>
      </c>
      <c r="N37" s="113">
        <v>184251</v>
      </c>
      <c r="O37" s="36">
        <f t="shared" si="4"/>
        <v>0</v>
      </c>
      <c r="P37" s="36">
        <f t="shared" si="4"/>
        <v>0</v>
      </c>
      <c r="Q37" s="36">
        <f t="shared" si="4"/>
        <v>0</v>
      </c>
      <c r="R37" s="37"/>
      <c r="S37" s="37"/>
      <c r="T37" s="37"/>
      <c r="U37" s="36">
        <f t="shared" si="5"/>
        <v>-144419</v>
      </c>
      <c r="V37" s="36">
        <f t="shared" si="5"/>
        <v>-166962</v>
      </c>
      <c r="W37" s="36">
        <f t="shared" si="5"/>
        <v>-184251</v>
      </c>
      <c r="X37" s="40"/>
      <c r="Y37" s="40"/>
      <c r="Z37" s="40"/>
    </row>
    <row r="38" spans="1:26" ht="30" customHeight="1" x14ac:dyDescent="0.25">
      <c r="A38" s="9" t="s">
        <v>164</v>
      </c>
      <c r="B38" s="10" t="s">
        <v>163</v>
      </c>
      <c r="C38" s="37">
        <f t="shared" ref="C38:H38" si="23">C39+C40</f>
        <v>667471.80000000005</v>
      </c>
      <c r="D38" s="37">
        <f t="shared" si="23"/>
        <v>696617.9</v>
      </c>
      <c r="E38" s="37">
        <f t="shared" si="23"/>
        <v>726539.5</v>
      </c>
      <c r="F38" s="37">
        <f t="shared" si="23"/>
        <v>667471.80000000005</v>
      </c>
      <c r="G38" s="37">
        <f t="shared" si="23"/>
        <v>696617.9</v>
      </c>
      <c r="H38" s="37">
        <f t="shared" si="23"/>
        <v>726539.5</v>
      </c>
      <c r="I38" s="36">
        <f t="shared" si="3"/>
        <v>0</v>
      </c>
      <c r="J38" s="36">
        <f t="shared" si="3"/>
        <v>0</v>
      </c>
      <c r="K38" s="36">
        <f t="shared" si="3"/>
        <v>0</v>
      </c>
      <c r="L38" s="113">
        <f t="shared" ref="L38:N38" si="24">L39+L40</f>
        <v>667471.80000000005</v>
      </c>
      <c r="M38" s="113">
        <f t="shared" si="24"/>
        <v>696617.9</v>
      </c>
      <c r="N38" s="113">
        <f t="shared" si="24"/>
        <v>726539.5</v>
      </c>
      <c r="O38" s="37">
        <f t="shared" si="4"/>
        <v>0</v>
      </c>
      <c r="P38" s="37">
        <f t="shared" si="4"/>
        <v>0</v>
      </c>
      <c r="Q38" s="37">
        <f t="shared" si="4"/>
        <v>0</v>
      </c>
      <c r="R38" s="37">
        <f t="shared" ref="R38:T38" si="25">R39+R40</f>
        <v>0</v>
      </c>
      <c r="S38" s="37">
        <f t="shared" si="25"/>
        <v>0</v>
      </c>
      <c r="T38" s="37">
        <f t="shared" si="25"/>
        <v>0</v>
      </c>
      <c r="U38" s="36">
        <f t="shared" si="5"/>
        <v>-667471.80000000005</v>
      </c>
      <c r="V38" s="36">
        <f t="shared" si="5"/>
        <v>-696617.9</v>
      </c>
      <c r="W38" s="36">
        <f t="shared" si="5"/>
        <v>-726539.5</v>
      </c>
      <c r="X38" s="40"/>
      <c r="Y38" s="40"/>
      <c r="Z38" s="40"/>
    </row>
    <row r="39" spans="1:26" s="13" customFormat="1" ht="36" customHeight="1" x14ac:dyDescent="0.25">
      <c r="A39" s="51" t="s">
        <v>162</v>
      </c>
      <c r="B39" s="12" t="s">
        <v>161</v>
      </c>
      <c r="C39" s="38">
        <v>395424.8</v>
      </c>
      <c r="D39" s="38">
        <v>397401.9</v>
      </c>
      <c r="E39" s="38">
        <v>397401.9</v>
      </c>
      <c r="F39" s="38">
        <v>395424.8</v>
      </c>
      <c r="G39" s="38">
        <v>397401.9</v>
      </c>
      <c r="H39" s="38">
        <v>397401.9</v>
      </c>
      <c r="I39" s="35">
        <f t="shared" si="3"/>
        <v>0</v>
      </c>
      <c r="J39" s="35">
        <f t="shared" si="3"/>
        <v>0</v>
      </c>
      <c r="K39" s="35">
        <f t="shared" si="3"/>
        <v>0</v>
      </c>
      <c r="L39" s="50">
        <v>395424.8</v>
      </c>
      <c r="M39" s="50">
        <v>397401.9</v>
      </c>
      <c r="N39" s="50">
        <v>397401.9</v>
      </c>
      <c r="O39" s="35">
        <f t="shared" si="4"/>
        <v>0</v>
      </c>
      <c r="P39" s="35">
        <f t="shared" si="4"/>
        <v>0</v>
      </c>
      <c r="Q39" s="35">
        <f t="shared" si="4"/>
        <v>0</v>
      </c>
      <c r="R39" s="38"/>
      <c r="S39" s="38"/>
      <c r="T39" s="38"/>
      <c r="U39" s="35">
        <f t="shared" si="5"/>
        <v>-395424.8</v>
      </c>
      <c r="V39" s="35">
        <f t="shared" si="5"/>
        <v>-397401.9</v>
      </c>
      <c r="W39" s="35">
        <f t="shared" si="5"/>
        <v>-397401.9</v>
      </c>
      <c r="X39" s="30"/>
      <c r="Y39" s="30"/>
      <c r="Z39" s="30"/>
    </row>
    <row r="40" spans="1:26" s="13" customFormat="1" ht="36" customHeight="1" x14ac:dyDescent="0.25">
      <c r="A40" s="51" t="s">
        <v>160</v>
      </c>
      <c r="B40" s="12" t="s">
        <v>159</v>
      </c>
      <c r="C40" s="38">
        <v>272047</v>
      </c>
      <c r="D40" s="38">
        <v>299216</v>
      </c>
      <c r="E40" s="38">
        <v>329137.60000000003</v>
      </c>
      <c r="F40" s="38">
        <v>272047</v>
      </c>
      <c r="G40" s="38">
        <v>299216</v>
      </c>
      <c r="H40" s="38">
        <v>329137.60000000003</v>
      </c>
      <c r="I40" s="35">
        <f t="shared" si="3"/>
        <v>0</v>
      </c>
      <c r="J40" s="35">
        <f t="shared" si="3"/>
        <v>0</v>
      </c>
      <c r="K40" s="35">
        <f t="shared" si="3"/>
        <v>0</v>
      </c>
      <c r="L40" s="50">
        <v>272047</v>
      </c>
      <c r="M40" s="50">
        <v>299216</v>
      </c>
      <c r="N40" s="50">
        <v>329137.60000000003</v>
      </c>
      <c r="O40" s="35">
        <f t="shared" si="4"/>
        <v>0</v>
      </c>
      <c r="P40" s="35">
        <f t="shared" si="4"/>
        <v>0</v>
      </c>
      <c r="Q40" s="35">
        <f t="shared" si="4"/>
        <v>0</v>
      </c>
      <c r="R40" s="38"/>
      <c r="S40" s="38"/>
      <c r="T40" s="38"/>
      <c r="U40" s="35">
        <f t="shared" si="5"/>
        <v>-272047</v>
      </c>
      <c r="V40" s="35">
        <f t="shared" si="5"/>
        <v>-299216</v>
      </c>
      <c r="W40" s="35">
        <f t="shared" si="5"/>
        <v>-329137.60000000003</v>
      </c>
      <c r="X40" s="30"/>
      <c r="Y40" s="30"/>
      <c r="Z40" s="30"/>
    </row>
    <row r="41" spans="1:26" s="7" customFormat="1" ht="33.75" customHeight="1" x14ac:dyDescent="0.25">
      <c r="A41" s="4" t="s">
        <v>158</v>
      </c>
      <c r="B41" s="8" t="s">
        <v>157</v>
      </c>
      <c r="C41" s="32">
        <f>C42+C46+C47</f>
        <v>25000</v>
      </c>
      <c r="D41" s="32">
        <f t="shared" ref="D41:E41" si="26">D42+D46+D47</f>
        <v>26000</v>
      </c>
      <c r="E41" s="32">
        <f t="shared" si="26"/>
        <v>27000</v>
      </c>
      <c r="F41" s="32">
        <f>F42+F46+F47</f>
        <v>25000</v>
      </c>
      <c r="G41" s="32">
        <f t="shared" ref="G41:H41" si="27">G42+G46+G47</f>
        <v>26000</v>
      </c>
      <c r="H41" s="32">
        <f t="shared" si="27"/>
        <v>27000</v>
      </c>
      <c r="I41" s="57">
        <f t="shared" si="3"/>
        <v>0</v>
      </c>
      <c r="J41" s="57">
        <f t="shared" si="3"/>
        <v>0</v>
      </c>
      <c r="K41" s="57">
        <f t="shared" si="3"/>
        <v>0</v>
      </c>
      <c r="L41" s="6">
        <f>L42+L46+L47</f>
        <v>25000</v>
      </c>
      <c r="M41" s="6">
        <f t="shared" ref="M41:N41" si="28">M42+M46+M47</f>
        <v>26000</v>
      </c>
      <c r="N41" s="6">
        <f t="shared" si="28"/>
        <v>27000</v>
      </c>
      <c r="O41" s="57">
        <f t="shared" si="4"/>
        <v>0</v>
      </c>
      <c r="P41" s="57">
        <f t="shared" si="4"/>
        <v>0</v>
      </c>
      <c r="Q41" s="57">
        <f t="shared" si="4"/>
        <v>0</v>
      </c>
      <c r="R41" s="32">
        <f>R42+R46+R47</f>
        <v>0</v>
      </c>
      <c r="S41" s="32">
        <f t="shared" ref="S41:T41" si="29">S42+S46+S47</f>
        <v>0</v>
      </c>
      <c r="T41" s="32">
        <f t="shared" si="29"/>
        <v>0</v>
      </c>
      <c r="U41" s="57">
        <f t="shared" si="5"/>
        <v>-25000</v>
      </c>
      <c r="V41" s="57">
        <f t="shared" si="5"/>
        <v>-26000</v>
      </c>
      <c r="W41" s="57">
        <f t="shared" si="5"/>
        <v>-27000</v>
      </c>
      <c r="X41" s="41"/>
      <c r="Y41" s="41"/>
      <c r="Z41" s="41"/>
    </row>
    <row r="42" spans="1:26" ht="48" customHeight="1" x14ac:dyDescent="0.25">
      <c r="A42" s="9" t="s">
        <v>156</v>
      </c>
      <c r="B42" s="10" t="s">
        <v>155</v>
      </c>
      <c r="C42" s="37">
        <f>SUM(C43:C45)</f>
        <v>25000</v>
      </c>
      <c r="D42" s="37">
        <f t="shared" ref="D42:E42" si="30">SUM(D43:D45)</f>
        <v>26000</v>
      </c>
      <c r="E42" s="37">
        <f t="shared" si="30"/>
        <v>27000</v>
      </c>
      <c r="F42" s="37">
        <f>SUM(F43:F45)</f>
        <v>25000</v>
      </c>
      <c r="G42" s="37">
        <f t="shared" ref="G42:H42" si="31">SUM(G43:G45)</f>
        <v>26000</v>
      </c>
      <c r="H42" s="37">
        <f t="shared" si="31"/>
        <v>27000</v>
      </c>
      <c r="I42" s="36">
        <f t="shared" si="3"/>
        <v>0</v>
      </c>
      <c r="J42" s="36">
        <f t="shared" si="3"/>
        <v>0</v>
      </c>
      <c r="K42" s="36">
        <f t="shared" si="3"/>
        <v>0</v>
      </c>
      <c r="L42" s="113">
        <f>SUM(L43:L45)</f>
        <v>25000</v>
      </c>
      <c r="M42" s="113">
        <f t="shared" ref="M42:N42" si="32">SUM(M43:M45)</f>
        <v>26000</v>
      </c>
      <c r="N42" s="113">
        <f t="shared" si="32"/>
        <v>27000</v>
      </c>
      <c r="O42" s="36">
        <f t="shared" si="4"/>
        <v>0</v>
      </c>
      <c r="P42" s="36">
        <f t="shared" si="4"/>
        <v>0</v>
      </c>
      <c r="Q42" s="36">
        <f t="shared" si="4"/>
        <v>0</v>
      </c>
      <c r="R42" s="37">
        <f>SUM(R43:R45)</f>
        <v>0</v>
      </c>
      <c r="S42" s="37">
        <f t="shared" ref="S42:T42" si="33">SUM(S43:S45)</f>
        <v>0</v>
      </c>
      <c r="T42" s="37">
        <f t="shared" si="33"/>
        <v>0</v>
      </c>
      <c r="U42" s="36">
        <f t="shared" si="5"/>
        <v>-25000</v>
      </c>
      <c r="V42" s="36">
        <f t="shared" si="5"/>
        <v>-26000</v>
      </c>
      <c r="W42" s="36">
        <f t="shared" si="5"/>
        <v>-27000</v>
      </c>
      <c r="X42" s="40"/>
      <c r="Y42" s="40"/>
      <c r="Z42" s="40"/>
    </row>
    <row r="43" spans="1:26" s="13" customFormat="1" ht="65.25" hidden="1" customHeight="1" x14ac:dyDescent="0.25">
      <c r="A43" s="59" t="s">
        <v>262</v>
      </c>
      <c r="B43" s="12" t="s">
        <v>259</v>
      </c>
      <c r="C43" s="38">
        <v>25000</v>
      </c>
      <c r="D43" s="38">
        <v>26000</v>
      </c>
      <c r="E43" s="38">
        <v>27000</v>
      </c>
      <c r="F43" s="38">
        <v>25000</v>
      </c>
      <c r="G43" s="38">
        <v>26000</v>
      </c>
      <c r="H43" s="38">
        <v>27000</v>
      </c>
      <c r="I43" s="35">
        <f t="shared" si="3"/>
        <v>0</v>
      </c>
      <c r="J43" s="35">
        <f t="shared" si="3"/>
        <v>0</v>
      </c>
      <c r="K43" s="35">
        <f t="shared" si="3"/>
        <v>0</v>
      </c>
      <c r="L43" s="50">
        <v>25000</v>
      </c>
      <c r="M43" s="50">
        <v>26000</v>
      </c>
      <c r="N43" s="50">
        <v>27000</v>
      </c>
      <c r="O43" s="35">
        <f t="shared" si="4"/>
        <v>0</v>
      </c>
      <c r="P43" s="35">
        <f t="shared" si="4"/>
        <v>0</v>
      </c>
      <c r="Q43" s="35">
        <f t="shared" si="4"/>
        <v>0</v>
      </c>
      <c r="R43" s="38"/>
      <c r="S43" s="38"/>
      <c r="T43" s="38"/>
      <c r="U43" s="35">
        <f t="shared" ref="U43:W58" si="34">R43-L43</f>
        <v>-25000</v>
      </c>
      <c r="V43" s="35">
        <f t="shared" si="34"/>
        <v>-26000</v>
      </c>
      <c r="W43" s="35">
        <f t="shared" si="34"/>
        <v>-27000</v>
      </c>
      <c r="X43" s="30"/>
      <c r="Y43" s="30"/>
      <c r="Z43" s="30"/>
    </row>
    <row r="44" spans="1:26" s="13" customFormat="1" ht="81" hidden="1" customHeight="1" x14ac:dyDescent="0.25">
      <c r="A44" s="59" t="s">
        <v>263</v>
      </c>
      <c r="B44" s="12" t="s">
        <v>260</v>
      </c>
      <c r="C44" s="38"/>
      <c r="D44" s="38"/>
      <c r="E44" s="38"/>
      <c r="F44" s="38"/>
      <c r="G44" s="38"/>
      <c r="H44" s="38"/>
      <c r="I44" s="35">
        <f t="shared" si="3"/>
        <v>0</v>
      </c>
      <c r="J44" s="35">
        <f t="shared" si="3"/>
        <v>0</v>
      </c>
      <c r="K44" s="35">
        <f t="shared" si="3"/>
        <v>0</v>
      </c>
      <c r="L44" s="50"/>
      <c r="M44" s="50"/>
      <c r="N44" s="50"/>
      <c r="O44" s="35">
        <f t="shared" si="4"/>
        <v>0</v>
      </c>
      <c r="P44" s="35">
        <f t="shared" si="4"/>
        <v>0</v>
      </c>
      <c r="Q44" s="35">
        <f t="shared" si="4"/>
        <v>0</v>
      </c>
      <c r="R44" s="38"/>
      <c r="S44" s="38"/>
      <c r="T44" s="38"/>
      <c r="U44" s="35">
        <f t="shared" si="34"/>
        <v>0</v>
      </c>
      <c r="V44" s="35">
        <f t="shared" si="34"/>
        <v>0</v>
      </c>
      <c r="W44" s="35">
        <f t="shared" si="34"/>
        <v>0</v>
      </c>
      <c r="X44" s="30"/>
      <c r="Y44" s="30"/>
      <c r="Z44" s="30"/>
    </row>
    <row r="45" spans="1:26" s="13" customFormat="1" ht="50.25" hidden="1" customHeight="1" x14ac:dyDescent="0.25">
      <c r="A45" s="59" t="s">
        <v>264</v>
      </c>
      <c r="B45" s="12" t="s">
        <v>261</v>
      </c>
      <c r="C45" s="38"/>
      <c r="D45" s="38"/>
      <c r="E45" s="38"/>
      <c r="F45" s="38"/>
      <c r="G45" s="38"/>
      <c r="H45" s="38"/>
      <c r="I45" s="35">
        <f t="shared" si="3"/>
        <v>0</v>
      </c>
      <c r="J45" s="35">
        <f t="shared" si="3"/>
        <v>0</v>
      </c>
      <c r="K45" s="35">
        <f t="shared" si="3"/>
        <v>0</v>
      </c>
      <c r="L45" s="50"/>
      <c r="M45" s="50"/>
      <c r="N45" s="50"/>
      <c r="O45" s="35">
        <f t="shared" si="4"/>
        <v>0</v>
      </c>
      <c r="P45" s="35">
        <f t="shared" si="4"/>
        <v>0</v>
      </c>
      <c r="Q45" s="35">
        <f t="shared" si="4"/>
        <v>0</v>
      </c>
      <c r="R45" s="38"/>
      <c r="S45" s="38"/>
      <c r="T45" s="38"/>
      <c r="U45" s="35">
        <f t="shared" si="34"/>
        <v>0</v>
      </c>
      <c r="V45" s="35">
        <f t="shared" si="34"/>
        <v>0</v>
      </c>
      <c r="W45" s="35">
        <f t="shared" si="34"/>
        <v>0</v>
      </c>
      <c r="X45" s="30"/>
      <c r="Y45" s="30"/>
      <c r="Z45" s="30"/>
    </row>
    <row r="46" spans="1:26" ht="38.25" hidden="1" customHeight="1" x14ac:dyDescent="0.25">
      <c r="A46" s="9" t="s">
        <v>154</v>
      </c>
      <c r="B46" s="10" t="s">
        <v>153</v>
      </c>
      <c r="C46" s="37"/>
      <c r="D46" s="37"/>
      <c r="E46" s="37"/>
      <c r="F46" s="37"/>
      <c r="G46" s="37"/>
      <c r="H46" s="37"/>
      <c r="I46" s="36">
        <f t="shared" si="3"/>
        <v>0</v>
      </c>
      <c r="J46" s="36">
        <f t="shared" si="3"/>
        <v>0</v>
      </c>
      <c r="K46" s="36">
        <f t="shared" si="3"/>
        <v>0</v>
      </c>
      <c r="L46" s="113"/>
      <c r="M46" s="113"/>
      <c r="N46" s="113"/>
      <c r="O46" s="36">
        <f t="shared" si="4"/>
        <v>0</v>
      </c>
      <c r="P46" s="36">
        <f t="shared" si="4"/>
        <v>0</v>
      </c>
      <c r="Q46" s="36">
        <f t="shared" si="4"/>
        <v>0</v>
      </c>
      <c r="R46" s="37"/>
      <c r="S46" s="37"/>
      <c r="T46" s="37"/>
      <c r="U46" s="36">
        <f t="shared" si="34"/>
        <v>0</v>
      </c>
      <c r="V46" s="36">
        <f t="shared" si="34"/>
        <v>0</v>
      </c>
      <c r="W46" s="36">
        <f t="shared" si="34"/>
        <v>0</v>
      </c>
      <c r="X46" s="40"/>
      <c r="Y46" s="40"/>
      <c r="Z46" s="40"/>
    </row>
    <row r="47" spans="1:26" ht="79.5" hidden="1" customHeight="1" x14ac:dyDescent="0.25">
      <c r="A47" s="9" t="s">
        <v>152</v>
      </c>
      <c r="B47" s="10" t="s">
        <v>151</v>
      </c>
      <c r="C47" s="37"/>
      <c r="D47" s="37"/>
      <c r="E47" s="37"/>
      <c r="F47" s="37"/>
      <c r="G47" s="37"/>
      <c r="H47" s="37"/>
      <c r="I47" s="36">
        <f t="shared" si="3"/>
        <v>0</v>
      </c>
      <c r="J47" s="36">
        <f t="shared" si="3"/>
        <v>0</v>
      </c>
      <c r="K47" s="36">
        <f t="shared" si="3"/>
        <v>0</v>
      </c>
      <c r="L47" s="113"/>
      <c r="M47" s="113"/>
      <c r="N47" s="113"/>
      <c r="O47" s="36">
        <f t="shared" si="4"/>
        <v>0</v>
      </c>
      <c r="P47" s="36">
        <f t="shared" si="4"/>
        <v>0</v>
      </c>
      <c r="Q47" s="36">
        <f t="shared" si="4"/>
        <v>0</v>
      </c>
      <c r="R47" s="37"/>
      <c r="S47" s="37"/>
      <c r="T47" s="37"/>
      <c r="U47" s="36">
        <f t="shared" si="34"/>
        <v>0</v>
      </c>
      <c r="V47" s="36">
        <f t="shared" si="34"/>
        <v>0</v>
      </c>
      <c r="W47" s="36">
        <f t="shared" si="34"/>
        <v>0</v>
      </c>
      <c r="X47" s="40"/>
      <c r="Y47" s="40"/>
      <c r="Z47" s="40"/>
    </row>
    <row r="48" spans="1:26" s="7" customFormat="1" ht="32.25" hidden="1" customHeight="1" x14ac:dyDescent="0.25">
      <c r="A48" s="4" t="s">
        <v>150</v>
      </c>
      <c r="B48" s="8" t="s">
        <v>149</v>
      </c>
      <c r="C48" s="32">
        <v>0</v>
      </c>
      <c r="D48" s="32">
        <v>0</v>
      </c>
      <c r="E48" s="32">
        <v>0</v>
      </c>
      <c r="F48" s="32">
        <v>0</v>
      </c>
      <c r="G48" s="32">
        <v>0</v>
      </c>
      <c r="H48" s="32">
        <v>0</v>
      </c>
      <c r="I48" s="57">
        <f t="shared" si="3"/>
        <v>0</v>
      </c>
      <c r="J48" s="57">
        <f t="shared" si="3"/>
        <v>0</v>
      </c>
      <c r="K48" s="57">
        <f t="shared" si="3"/>
        <v>0</v>
      </c>
      <c r="L48" s="6">
        <v>0</v>
      </c>
      <c r="M48" s="6">
        <v>0</v>
      </c>
      <c r="N48" s="6">
        <v>0</v>
      </c>
      <c r="O48" s="57">
        <f t="shared" si="4"/>
        <v>0</v>
      </c>
      <c r="P48" s="57">
        <f t="shared" si="4"/>
        <v>0</v>
      </c>
      <c r="Q48" s="57">
        <f t="shared" si="4"/>
        <v>0</v>
      </c>
      <c r="R48" s="32">
        <v>0</v>
      </c>
      <c r="S48" s="32">
        <v>0</v>
      </c>
      <c r="T48" s="32">
        <v>0</v>
      </c>
      <c r="U48" s="57">
        <f t="shared" si="34"/>
        <v>0</v>
      </c>
      <c r="V48" s="57">
        <f t="shared" si="34"/>
        <v>0</v>
      </c>
      <c r="W48" s="57">
        <f t="shared" si="34"/>
        <v>0</v>
      </c>
      <c r="X48" s="41"/>
      <c r="Y48" s="41"/>
      <c r="Z48" s="41"/>
    </row>
    <row r="49" spans="1:26" s="7" customFormat="1" ht="36" customHeight="1" x14ac:dyDescent="0.25">
      <c r="A49" s="4" t="s">
        <v>148</v>
      </c>
      <c r="B49" s="8" t="s">
        <v>147</v>
      </c>
      <c r="C49" s="32">
        <f t="shared" ref="C49:H49" si="35">C50+C59+C60+C63</f>
        <v>341033.19241000002</v>
      </c>
      <c r="D49" s="32">
        <f t="shared" si="35"/>
        <v>341153.56207000004</v>
      </c>
      <c r="E49" s="32">
        <f t="shared" si="35"/>
        <v>340240.95561000006</v>
      </c>
      <c r="F49" s="32">
        <f t="shared" si="35"/>
        <v>341033.19241000002</v>
      </c>
      <c r="G49" s="32">
        <f t="shared" si="35"/>
        <v>341153.56207000004</v>
      </c>
      <c r="H49" s="32">
        <f t="shared" si="35"/>
        <v>340240.95561000006</v>
      </c>
      <c r="I49" s="57">
        <f t="shared" si="3"/>
        <v>0</v>
      </c>
      <c r="J49" s="57">
        <f t="shared" si="3"/>
        <v>0</v>
      </c>
      <c r="K49" s="57">
        <f t="shared" si="3"/>
        <v>0</v>
      </c>
      <c r="L49" s="6">
        <f t="shared" ref="L49:N49" si="36">L50+L59+L60+L63</f>
        <v>341033.19241000002</v>
      </c>
      <c r="M49" s="6">
        <f t="shared" si="36"/>
        <v>341153.56207000004</v>
      </c>
      <c r="N49" s="6">
        <f t="shared" si="36"/>
        <v>340240.95561000006</v>
      </c>
      <c r="O49" s="32">
        <f t="shared" si="4"/>
        <v>0</v>
      </c>
      <c r="P49" s="32">
        <f t="shared" si="4"/>
        <v>0</v>
      </c>
      <c r="Q49" s="32">
        <f t="shared" si="4"/>
        <v>0</v>
      </c>
      <c r="R49" s="32">
        <f>R50+R59+R60+R63</f>
        <v>0</v>
      </c>
      <c r="S49" s="32">
        <f>S50+S59+S60+S63</f>
        <v>0</v>
      </c>
      <c r="T49" s="32">
        <f>T50+T59+T60+T63</f>
        <v>0</v>
      </c>
      <c r="U49" s="57">
        <f t="shared" si="34"/>
        <v>-341033.19241000002</v>
      </c>
      <c r="V49" s="57">
        <f t="shared" si="34"/>
        <v>-341153.56207000004</v>
      </c>
      <c r="W49" s="57">
        <f t="shared" si="34"/>
        <v>-340240.95561000006</v>
      </c>
      <c r="X49" s="41"/>
      <c r="Y49" s="41"/>
      <c r="Z49" s="41"/>
    </row>
    <row r="50" spans="1:26" ht="78.75" customHeight="1" x14ac:dyDescent="0.25">
      <c r="A50" s="9" t="s">
        <v>146</v>
      </c>
      <c r="B50" s="16" t="s">
        <v>145</v>
      </c>
      <c r="C50" s="37">
        <f t="shared" ref="C50:H50" si="37">C51+C52+C54+C57+C58</f>
        <v>302570.29514</v>
      </c>
      <c r="D50" s="37">
        <f t="shared" si="37"/>
        <v>302690.66480000003</v>
      </c>
      <c r="E50" s="37">
        <f t="shared" si="37"/>
        <v>301778.05834000005</v>
      </c>
      <c r="F50" s="37">
        <f t="shared" si="37"/>
        <v>302570.29514</v>
      </c>
      <c r="G50" s="37">
        <f t="shared" si="37"/>
        <v>302690.66480000003</v>
      </c>
      <c r="H50" s="37">
        <f t="shared" si="37"/>
        <v>301778.05834000005</v>
      </c>
      <c r="I50" s="36">
        <f t="shared" si="3"/>
        <v>0</v>
      </c>
      <c r="J50" s="36">
        <f t="shared" si="3"/>
        <v>0</v>
      </c>
      <c r="K50" s="36">
        <f t="shared" si="3"/>
        <v>0</v>
      </c>
      <c r="L50" s="113">
        <f t="shared" ref="L50:N50" si="38">L51+L52+L54+L57+L58</f>
        <v>302570.29514</v>
      </c>
      <c r="M50" s="113">
        <f t="shared" si="38"/>
        <v>302690.66480000003</v>
      </c>
      <c r="N50" s="113">
        <f t="shared" si="38"/>
        <v>301778.05834000005</v>
      </c>
      <c r="O50" s="36">
        <f t="shared" si="4"/>
        <v>0</v>
      </c>
      <c r="P50" s="36">
        <f t="shared" si="4"/>
        <v>0</v>
      </c>
      <c r="Q50" s="36">
        <f t="shared" si="4"/>
        <v>0</v>
      </c>
      <c r="R50" s="37">
        <f>R51+R52+R54+R57+R58</f>
        <v>0</v>
      </c>
      <c r="S50" s="37">
        <f>S51+S52+S54+S57+S58</f>
        <v>0</v>
      </c>
      <c r="T50" s="37">
        <f>T51+T52+T54+T57+T58</f>
        <v>0</v>
      </c>
      <c r="U50" s="36">
        <f t="shared" si="34"/>
        <v>-302570.29514</v>
      </c>
      <c r="V50" s="36">
        <f t="shared" si="34"/>
        <v>-302690.66480000003</v>
      </c>
      <c r="W50" s="36">
        <f t="shared" si="34"/>
        <v>-301778.05834000005</v>
      </c>
      <c r="X50" s="40"/>
      <c r="Y50" s="40"/>
      <c r="Z50" s="40"/>
    </row>
    <row r="51" spans="1:26" ht="79.5" customHeight="1" x14ac:dyDescent="0.25">
      <c r="A51" s="9" t="s">
        <v>144</v>
      </c>
      <c r="B51" s="17" t="s">
        <v>143</v>
      </c>
      <c r="C51" s="37">
        <v>273271.3</v>
      </c>
      <c r="D51" s="37">
        <v>273159.90000000002</v>
      </c>
      <c r="E51" s="37">
        <v>273159.90000000002</v>
      </c>
      <c r="F51" s="37">
        <v>273271.3</v>
      </c>
      <c r="G51" s="37">
        <v>273159.90000000002</v>
      </c>
      <c r="H51" s="37">
        <v>273159.90000000002</v>
      </c>
      <c r="I51" s="36">
        <f t="shared" ref="I51:K66" si="39">F51-C51</f>
        <v>0</v>
      </c>
      <c r="J51" s="36">
        <f t="shared" si="39"/>
        <v>0</v>
      </c>
      <c r="K51" s="36">
        <f t="shared" si="39"/>
        <v>0</v>
      </c>
      <c r="L51" s="113">
        <v>273271.3</v>
      </c>
      <c r="M51" s="113">
        <v>273159.90000000002</v>
      </c>
      <c r="N51" s="113">
        <v>273159.90000000002</v>
      </c>
      <c r="O51" s="36">
        <f t="shared" si="4"/>
        <v>0</v>
      </c>
      <c r="P51" s="36">
        <f t="shared" si="4"/>
        <v>0</v>
      </c>
      <c r="Q51" s="36">
        <f t="shared" si="4"/>
        <v>0</v>
      </c>
      <c r="R51" s="37"/>
      <c r="S51" s="37"/>
      <c r="T51" s="37"/>
      <c r="U51" s="36">
        <f t="shared" si="34"/>
        <v>-273271.3</v>
      </c>
      <c r="V51" s="36">
        <f t="shared" si="34"/>
        <v>-273159.90000000002</v>
      </c>
      <c r="W51" s="36">
        <f t="shared" si="34"/>
        <v>-273159.90000000002</v>
      </c>
      <c r="X51" s="40"/>
      <c r="Y51" s="40"/>
      <c r="Z51" s="40"/>
    </row>
    <row r="52" spans="1:26" ht="85.5" customHeight="1" x14ac:dyDescent="0.25">
      <c r="A52" s="9" t="s">
        <v>142</v>
      </c>
      <c r="B52" s="17" t="s">
        <v>141</v>
      </c>
      <c r="C52" s="37">
        <f t="shared" ref="C52:H52" si="40">SUM(C53:C53)</f>
        <v>20687.2</v>
      </c>
      <c r="D52" s="37">
        <f t="shared" si="40"/>
        <v>20687.2</v>
      </c>
      <c r="E52" s="37">
        <f t="shared" si="40"/>
        <v>20687.2</v>
      </c>
      <c r="F52" s="37">
        <f t="shared" si="40"/>
        <v>20687.2</v>
      </c>
      <c r="G52" s="37">
        <f t="shared" si="40"/>
        <v>20687.2</v>
      </c>
      <c r="H52" s="37">
        <f t="shared" si="40"/>
        <v>20687.2</v>
      </c>
      <c r="I52" s="36">
        <f t="shared" si="39"/>
        <v>0</v>
      </c>
      <c r="J52" s="36">
        <f t="shared" si="39"/>
        <v>0</v>
      </c>
      <c r="K52" s="36">
        <f t="shared" si="39"/>
        <v>0</v>
      </c>
      <c r="L52" s="113">
        <f t="shared" ref="L52:N52" si="41">SUM(L53:L53)</f>
        <v>20687.2</v>
      </c>
      <c r="M52" s="113">
        <f t="shared" si="41"/>
        <v>20687.2</v>
      </c>
      <c r="N52" s="113">
        <f t="shared" si="41"/>
        <v>20687.2</v>
      </c>
      <c r="O52" s="36">
        <f>L52-F52</f>
        <v>0</v>
      </c>
      <c r="P52" s="36">
        <f t="shared" si="4"/>
        <v>0</v>
      </c>
      <c r="Q52" s="36">
        <f t="shared" si="4"/>
        <v>0</v>
      </c>
      <c r="R52" s="37">
        <f>SUM(R53:R53)</f>
        <v>0</v>
      </c>
      <c r="S52" s="37">
        <f>SUM(S53:S53)</f>
        <v>0</v>
      </c>
      <c r="T52" s="37">
        <f>SUM(T53:T53)</f>
        <v>0</v>
      </c>
      <c r="U52" s="36">
        <f t="shared" si="34"/>
        <v>-20687.2</v>
      </c>
      <c r="V52" s="36">
        <f t="shared" si="34"/>
        <v>-20687.2</v>
      </c>
      <c r="W52" s="36">
        <f t="shared" si="34"/>
        <v>-20687.2</v>
      </c>
      <c r="X52" s="40"/>
      <c r="Y52" s="40"/>
      <c r="Z52" s="40"/>
    </row>
    <row r="53" spans="1:26" s="13" customFormat="1" ht="77.25" hidden="1" customHeight="1" x14ac:dyDescent="0.25">
      <c r="A53" s="59" t="s">
        <v>265</v>
      </c>
      <c r="B53" s="19" t="s">
        <v>141</v>
      </c>
      <c r="C53" s="38">
        <v>20687.2</v>
      </c>
      <c r="D53" s="38">
        <v>20687.2</v>
      </c>
      <c r="E53" s="38">
        <v>20687.2</v>
      </c>
      <c r="F53" s="38">
        <v>20687.2</v>
      </c>
      <c r="G53" s="38">
        <v>20687.2</v>
      </c>
      <c r="H53" s="38">
        <v>20687.2</v>
      </c>
      <c r="I53" s="50">
        <v>6384</v>
      </c>
      <c r="J53" s="50">
        <v>6384</v>
      </c>
      <c r="K53" s="50">
        <v>6384</v>
      </c>
      <c r="L53" s="50">
        <v>20687.2</v>
      </c>
      <c r="M53" s="50">
        <v>20687.2</v>
      </c>
      <c r="N53" s="50">
        <v>20687.2</v>
      </c>
      <c r="O53" s="35">
        <f>L53-F53</f>
        <v>0</v>
      </c>
      <c r="P53" s="35">
        <f t="shared" si="4"/>
        <v>0</v>
      </c>
      <c r="Q53" s="35">
        <f t="shared" si="4"/>
        <v>0</v>
      </c>
      <c r="R53" s="38"/>
      <c r="S53" s="38"/>
      <c r="T53" s="38"/>
      <c r="U53" s="35">
        <f t="shared" si="34"/>
        <v>-20687.2</v>
      </c>
      <c r="V53" s="35">
        <f t="shared" si="34"/>
        <v>-20687.2</v>
      </c>
      <c r="W53" s="35">
        <f t="shared" si="34"/>
        <v>-20687.2</v>
      </c>
      <c r="X53" s="50"/>
      <c r="Y53" s="50"/>
      <c r="Z53" s="50"/>
    </row>
    <row r="54" spans="1:26" ht="66" customHeight="1" x14ac:dyDescent="0.25">
      <c r="A54" s="9" t="s">
        <v>140</v>
      </c>
      <c r="B54" s="17" t="s">
        <v>139</v>
      </c>
      <c r="C54" s="37">
        <f t="shared" ref="C54:H54" si="42">SUM(C55:C56)</f>
        <v>3310.99514</v>
      </c>
      <c r="D54" s="37">
        <f t="shared" si="42"/>
        <v>3542.7647999999999</v>
      </c>
      <c r="E54" s="37">
        <f t="shared" si="42"/>
        <v>3790.7583400000003</v>
      </c>
      <c r="F54" s="37">
        <f t="shared" si="42"/>
        <v>3310.99514</v>
      </c>
      <c r="G54" s="37">
        <f t="shared" si="42"/>
        <v>3542.7647999999999</v>
      </c>
      <c r="H54" s="37">
        <f t="shared" si="42"/>
        <v>3790.7583400000003</v>
      </c>
      <c r="I54" s="36">
        <f t="shared" si="39"/>
        <v>0</v>
      </c>
      <c r="J54" s="36">
        <f t="shared" si="39"/>
        <v>0</v>
      </c>
      <c r="K54" s="36">
        <f t="shared" si="39"/>
        <v>0</v>
      </c>
      <c r="L54" s="113">
        <f t="shared" ref="L54:N54" si="43">SUM(L55:L56)</f>
        <v>3310.99514</v>
      </c>
      <c r="M54" s="113">
        <f t="shared" si="43"/>
        <v>3542.7647999999999</v>
      </c>
      <c r="N54" s="113">
        <f t="shared" si="43"/>
        <v>3790.7583400000003</v>
      </c>
      <c r="O54" s="36">
        <f t="shared" ref="O54:O56" si="44">L54-F54</f>
        <v>0</v>
      </c>
      <c r="P54" s="36">
        <f t="shared" si="4"/>
        <v>0</v>
      </c>
      <c r="Q54" s="36">
        <f t="shared" si="4"/>
        <v>0</v>
      </c>
      <c r="R54" s="37">
        <f>SUM(R55:R56)</f>
        <v>0</v>
      </c>
      <c r="S54" s="37">
        <f>SUM(S55:S56)</f>
        <v>0</v>
      </c>
      <c r="T54" s="37">
        <f>SUM(T55:T56)</f>
        <v>0</v>
      </c>
      <c r="U54" s="36">
        <f>R54-L54</f>
        <v>-3310.99514</v>
      </c>
      <c r="V54" s="36">
        <f t="shared" si="34"/>
        <v>-3542.7647999999999</v>
      </c>
      <c r="W54" s="36">
        <f t="shared" si="34"/>
        <v>-3790.7583400000003</v>
      </c>
      <c r="X54" s="40"/>
      <c r="Y54" s="40"/>
      <c r="Z54" s="40"/>
    </row>
    <row r="55" spans="1:26" s="13" customFormat="1" ht="70.5" hidden="1" customHeight="1" x14ac:dyDescent="0.25">
      <c r="A55" s="59" t="s">
        <v>308</v>
      </c>
      <c r="B55" s="12" t="s">
        <v>385</v>
      </c>
      <c r="C55" s="38">
        <v>2694.1194399999999</v>
      </c>
      <c r="D55" s="38">
        <v>2882.7078000000001</v>
      </c>
      <c r="E55" s="38">
        <v>3084.4973500000001</v>
      </c>
      <c r="F55" s="38">
        <v>2694.1194399999999</v>
      </c>
      <c r="G55" s="38">
        <v>2882.7078000000001</v>
      </c>
      <c r="H55" s="38">
        <v>3084.4973500000001</v>
      </c>
      <c r="I55" s="35">
        <f t="shared" si="39"/>
        <v>0</v>
      </c>
      <c r="J55" s="35">
        <f t="shared" si="39"/>
        <v>0</v>
      </c>
      <c r="K55" s="35">
        <f t="shared" si="39"/>
        <v>0</v>
      </c>
      <c r="L55" s="50">
        <v>2694.1194399999999</v>
      </c>
      <c r="M55" s="50">
        <v>2882.7078000000001</v>
      </c>
      <c r="N55" s="50">
        <v>3084.4973500000001</v>
      </c>
      <c r="O55" s="35">
        <f t="shared" si="44"/>
        <v>0</v>
      </c>
      <c r="P55" s="35">
        <f t="shared" si="4"/>
        <v>0</v>
      </c>
      <c r="Q55" s="35">
        <f t="shared" si="4"/>
        <v>0</v>
      </c>
      <c r="R55" s="38"/>
      <c r="S55" s="38"/>
      <c r="T55" s="38"/>
      <c r="U55" s="35">
        <f t="shared" si="34"/>
        <v>-2694.1194399999999</v>
      </c>
      <c r="V55" s="35">
        <f t="shared" si="34"/>
        <v>-2882.7078000000001</v>
      </c>
      <c r="W55" s="35">
        <f t="shared" si="34"/>
        <v>-3084.4973500000001</v>
      </c>
      <c r="X55" s="30"/>
      <c r="Y55" s="30"/>
      <c r="Z55" s="30"/>
    </row>
    <row r="56" spans="1:26" s="13" customFormat="1" ht="72" hidden="1" customHeight="1" x14ac:dyDescent="0.25">
      <c r="A56" s="59" t="s">
        <v>309</v>
      </c>
      <c r="B56" s="12" t="s">
        <v>386</v>
      </c>
      <c r="C56" s="38">
        <v>616.87570000000005</v>
      </c>
      <c r="D56" s="38">
        <v>660.05700000000002</v>
      </c>
      <c r="E56" s="38">
        <v>706.26098999999999</v>
      </c>
      <c r="F56" s="38">
        <v>616.87570000000005</v>
      </c>
      <c r="G56" s="38">
        <v>660.05700000000002</v>
      </c>
      <c r="H56" s="38">
        <v>706.26098999999999</v>
      </c>
      <c r="I56" s="35">
        <f t="shared" si="39"/>
        <v>0</v>
      </c>
      <c r="J56" s="35">
        <f t="shared" si="39"/>
        <v>0</v>
      </c>
      <c r="K56" s="35">
        <f t="shared" si="39"/>
        <v>0</v>
      </c>
      <c r="L56" s="50">
        <v>616.87570000000005</v>
      </c>
      <c r="M56" s="50">
        <v>660.05700000000002</v>
      </c>
      <c r="N56" s="50">
        <v>706.26098999999999</v>
      </c>
      <c r="O56" s="35">
        <f t="shared" si="44"/>
        <v>0</v>
      </c>
      <c r="P56" s="35">
        <f t="shared" si="4"/>
        <v>0</v>
      </c>
      <c r="Q56" s="35">
        <f t="shared" si="4"/>
        <v>0</v>
      </c>
      <c r="R56" s="38"/>
      <c r="S56" s="38"/>
      <c r="T56" s="38"/>
      <c r="U56" s="35">
        <f t="shared" si="34"/>
        <v>-616.87570000000005</v>
      </c>
      <c r="V56" s="35">
        <f t="shared" si="34"/>
        <v>-660.05700000000002</v>
      </c>
      <c r="W56" s="35">
        <f t="shared" si="34"/>
        <v>-706.26098999999999</v>
      </c>
      <c r="X56" s="30"/>
      <c r="Y56" s="30"/>
      <c r="Z56" s="30"/>
    </row>
    <row r="57" spans="1:26" ht="36.75" customHeight="1" x14ac:dyDescent="0.25">
      <c r="A57" s="18" t="s">
        <v>138</v>
      </c>
      <c r="B57" s="17" t="s">
        <v>137</v>
      </c>
      <c r="C57" s="37">
        <v>5300.8</v>
      </c>
      <c r="D57" s="37">
        <v>5300.8</v>
      </c>
      <c r="E57" s="37">
        <v>4140.2</v>
      </c>
      <c r="F57" s="37">
        <v>5300.8</v>
      </c>
      <c r="G57" s="37">
        <v>5300.8</v>
      </c>
      <c r="H57" s="37">
        <v>4140.2</v>
      </c>
      <c r="I57" s="36">
        <f t="shared" si="39"/>
        <v>0</v>
      </c>
      <c r="J57" s="36">
        <f t="shared" si="39"/>
        <v>0</v>
      </c>
      <c r="K57" s="36">
        <f t="shared" si="39"/>
        <v>0</v>
      </c>
      <c r="L57" s="113">
        <v>5300.8</v>
      </c>
      <c r="M57" s="113">
        <v>5300.8</v>
      </c>
      <c r="N57" s="113">
        <v>4140.2</v>
      </c>
      <c r="O57" s="36">
        <f t="shared" si="4"/>
        <v>0</v>
      </c>
      <c r="P57" s="36">
        <f t="shared" si="4"/>
        <v>0</v>
      </c>
      <c r="Q57" s="36">
        <f t="shared" si="4"/>
        <v>0</v>
      </c>
      <c r="R57" s="37"/>
      <c r="S57" s="37"/>
      <c r="T57" s="37"/>
      <c r="U57" s="36">
        <f t="shared" si="34"/>
        <v>-5300.8</v>
      </c>
      <c r="V57" s="36">
        <f t="shared" si="34"/>
        <v>-5300.8</v>
      </c>
      <c r="W57" s="36">
        <f t="shared" si="34"/>
        <v>-4140.2</v>
      </c>
      <c r="X57" s="40"/>
      <c r="Y57" s="40"/>
      <c r="Z57" s="40"/>
    </row>
    <row r="58" spans="1:26" ht="112.5" hidden="1" customHeight="1" x14ac:dyDescent="0.25">
      <c r="A58" s="18" t="s">
        <v>136</v>
      </c>
      <c r="B58" s="17" t="s">
        <v>135</v>
      </c>
      <c r="C58" s="37"/>
      <c r="D58" s="37"/>
      <c r="E58" s="37"/>
      <c r="F58" s="37"/>
      <c r="G58" s="37"/>
      <c r="H58" s="37"/>
      <c r="I58" s="36">
        <f t="shared" si="39"/>
        <v>0</v>
      </c>
      <c r="J58" s="36">
        <f t="shared" si="39"/>
        <v>0</v>
      </c>
      <c r="K58" s="36">
        <f t="shared" si="39"/>
        <v>0</v>
      </c>
      <c r="L58" s="113"/>
      <c r="M58" s="113"/>
      <c r="N58" s="113"/>
      <c r="O58" s="36">
        <f t="shared" si="4"/>
        <v>0</v>
      </c>
      <c r="P58" s="36">
        <f t="shared" si="4"/>
        <v>0</v>
      </c>
      <c r="Q58" s="36">
        <f t="shared" si="4"/>
        <v>0</v>
      </c>
      <c r="R58" s="37"/>
      <c r="S58" s="37"/>
      <c r="T58" s="37"/>
      <c r="U58" s="36">
        <f t="shared" si="34"/>
        <v>0</v>
      </c>
      <c r="V58" s="36">
        <f t="shared" si="34"/>
        <v>0</v>
      </c>
      <c r="W58" s="36">
        <f t="shared" si="34"/>
        <v>0</v>
      </c>
      <c r="X58" s="40"/>
      <c r="Y58" s="40"/>
      <c r="Z58" s="40"/>
    </row>
    <row r="59" spans="1:26" ht="54" hidden="1" customHeight="1" x14ac:dyDescent="0.25">
      <c r="A59" s="9" t="s">
        <v>134</v>
      </c>
      <c r="B59" s="10" t="s">
        <v>133</v>
      </c>
      <c r="C59" s="37"/>
      <c r="D59" s="37"/>
      <c r="E59" s="37"/>
      <c r="F59" s="37"/>
      <c r="G59" s="37"/>
      <c r="H59" s="37"/>
      <c r="I59" s="36">
        <f t="shared" si="39"/>
        <v>0</v>
      </c>
      <c r="J59" s="36">
        <f t="shared" si="39"/>
        <v>0</v>
      </c>
      <c r="K59" s="36">
        <f t="shared" si="39"/>
        <v>0</v>
      </c>
      <c r="L59" s="113"/>
      <c r="M59" s="113"/>
      <c r="N59" s="113"/>
      <c r="O59" s="36">
        <f t="shared" si="4"/>
        <v>0</v>
      </c>
      <c r="P59" s="36">
        <f t="shared" si="4"/>
        <v>0</v>
      </c>
      <c r="Q59" s="36">
        <f t="shared" si="4"/>
        <v>0</v>
      </c>
      <c r="R59" s="37"/>
      <c r="S59" s="37"/>
      <c r="T59" s="37"/>
      <c r="U59" s="36">
        <f t="shared" ref="U59:W75" si="45">R59-L59</f>
        <v>0</v>
      </c>
      <c r="V59" s="36">
        <f t="shared" si="45"/>
        <v>0</v>
      </c>
      <c r="W59" s="36">
        <f t="shared" si="45"/>
        <v>0</v>
      </c>
      <c r="X59" s="40"/>
      <c r="Y59" s="40"/>
      <c r="Z59" s="40"/>
    </row>
    <row r="60" spans="1:26" ht="83.25" customHeight="1" x14ac:dyDescent="0.25">
      <c r="A60" s="9" t="s">
        <v>131</v>
      </c>
      <c r="B60" s="10" t="s">
        <v>132</v>
      </c>
      <c r="C60" s="37">
        <f>SUM(C61:C62)</f>
        <v>23040</v>
      </c>
      <c r="D60" s="37">
        <f>SUM(D61:D62)</f>
        <v>23040</v>
      </c>
      <c r="E60" s="37">
        <f>SUM(E61:E62)</f>
        <v>23040</v>
      </c>
      <c r="F60" s="37">
        <f>SUM(F61:F61)</f>
        <v>23040</v>
      </c>
      <c r="G60" s="37">
        <f>SUM(G61:G61)</f>
        <v>23040</v>
      </c>
      <c r="H60" s="37">
        <f>SUM(H61:H61)</f>
        <v>23040</v>
      </c>
      <c r="I60" s="36">
        <f t="shared" si="39"/>
        <v>0</v>
      </c>
      <c r="J60" s="36">
        <f t="shared" si="39"/>
        <v>0</v>
      </c>
      <c r="K60" s="36">
        <f t="shared" si="39"/>
        <v>0</v>
      </c>
      <c r="L60" s="113">
        <f>SUM(L61:L61)</f>
        <v>23040</v>
      </c>
      <c r="M60" s="113">
        <f>SUM(M61:M61)</f>
        <v>23040</v>
      </c>
      <c r="N60" s="113">
        <f>SUM(N61:N61)</f>
        <v>23040</v>
      </c>
      <c r="O60" s="36">
        <f t="shared" si="4"/>
        <v>0</v>
      </c>
      <c r="P60" s="36">
        <f t="shared" si="4"/>
        <v>0</v>
      </c>
      <c r="Q60" s="36">
        <f t="shared" si="4"/>
        <v>0</v>
      </c>
      <c r="R60" s="37">
        <f>SUM(R61:R61)</f>
        <v>0</v>
      </c>
      <c r="S60" s="37">
        <f>SUM(S61:S61)</f>
        <v>0</v>
      </c>
      <c r="T60" s="37">
        <f>SUM(T61:T61)</f>
        <v>0</v>
      </c>
      <c r="U60" s="36">
        <f t="shared" si="45"/>
        <v>-23040</v>
      </c>
      <c r="V60" s="36">
        <f t="shared" si="45"/>
        <v>-23040</v>
      </c>
      <c r="W60" s="36">
        <f t="shared" si="45"/>
        <v>-23040</v>
      </c>
      <c r="X60" s="40"/>
      <c r="Y60" s="40"/>
      <c r="Z60" s="40"/>
    </row>
    <row r="61" spans="1:26" s="13" customFormat="1" ht="36" hidden="1" customHeight="1" x14ac:dyDescent="0.25">
      <c r="A61" s="51" t="s">
        <v>253</v>
      </c>
      <c r="B61" s="12" t="s">
        <v>130</v>
      </c>
      <c r="C61" s="38">
        <v>23040</v>
      </c>
      <c r="D61" s="38">
        <v>23040</v>
      </c>
      <c r="E61" s="38">
        <v>23040</v>
      </c>
      <c r="F61" s="38">
        <v>23040</v>
      </c>
      <c r="G61" s="38">
        <v>23040</v>
      </c>
      <c r="H61" s="38">
        <v>23040</v>
      </c>
      <c r="I61" s="35">
        <f t="shared" si="39"/>
        <v>0</v>
      </c>
      <c r="J61" s="35">
        <f t="shared" si="39"/>
        <v>0</v>
      </c>
      <c r="K61" s="35">
        <f t="shared" si="39"/>
        <v>0</v>
      </c>
      <c r="L61" s="50">
        <v>23040</v>
      </c>
      <c r="M61" s="50">
        <v>23040</v>
      </c>
      <c r="N61" s="50">
        <v>23040</v>
      </c>
      <c r="O61" s="35">
        <f t="shared" si="4"/>
        <v>0</v>
      </c>
      <c r="P61" s="35">
        <f t="shared" si="4"/>
        <v>0</v>
      </c>
      <c r="Q61" s="35">
        <f t="shared" si="4"/>
        <v>0</v>
      </c>
      <c r="R61" s="38"/>
      <c r="S61" s="38"/>
      <c r="T61" s="38"/>
      <c r="U61" s="35">
        <f t="shared" si="45"/>
        <v>-23040</v>
      </c>
      <c r="V61" s="35">
        <f t="shared" si="45"/>
        <v>-23040</v>
      </c>
      <c r="W61" s="35">
        <f t="shared" si="45"/>
        <v>-23040</v>
      </c>
      <c r="X61" s="30"/>
      <c r="Y61" s="30"/>
      <c r="Z61" s="30"/>
    </row>
    <row r="62" spans="1:26" s="13" customFormat="1" ht="66.75" hidden="1" customHeight="1" x14ac:dyDescent="0.25">
      <c r="A62" s="51" t="s">
        <v>254</v>
      </c>
      <c r="B62" s="12" t="s">
        <v>255</v>
      </c>
      <c r="C62" s="38"/>
      <c r="D62" s="38"/>
      <c r="E62" s="38"/>
      <c r="F62" s="38"/>
      <c r="G62" s="38"/>
      <c r="H62" s="38"/>
      <c r="I62" s="35">
        <f t="shared" si="39"/>
        <v>0</v>
      </c>
      <c r="J62" s="35">
        <f t="shared" si="39"/>
        <v>0</v>
      </c>
      <c r="K62" s="35">
        <f t="shared" si="39"/>
        <v>0</v>
      </c>
      <c r="L62" s="50"/>
      <c r="M62" s="50"/>
      <c r="N62" s="50"/>
      <c r="O62" s="35">
        <f t="shared" si="4"/>
        <v>0</v>
      </c>
      <c r="P62" s="35">
        <f t="shared" si="4"/>
        <v>0</v>
      </c>
      <c r="Q62" s="35">
        <f t="shared" si="4"/>
        <v>0</v>
      </c>
      <c r="R62" s="38"/>
      <c r="S62" s="38"/>
      <c r="T62" s="38"/>
      <c r="U62" s="35">
        <f t="shared" si="45"/>
        <v>0</v>
      </c>
      <c r="V62" s="35">
        <f t="shared" si="45"/>
        <v>0</v>
      </c>
      <c r="W62" s="35">
        <f t="shared" si="45"/>
        <v>0</v>
      </c>
      <c r="X62" s="30"/>
      <c r="Y62" s="30"/>
      <c r="Z62" s="30"/>
    </row>
    <row r="63" spans="1:26" ht="96.75" customHeight="1" x14ac:dyDescent="0.25">
      <c r="A63" s="9" t="s">
        <v>128</v>
      </c>
      <c r="B63" s="10" t="s">
        <v>127</v>
      </c>
      <c r="C63" s="37">
        <f>SUM(C64:C65)</f>
        <v>15422.897269999999</v>
      </c>
      <c r="D63" s="37">
        <f t="shared" ref="D63:H63" si="46">SUM(D64:D65)</f>
        <v>15422.897269999999</v>
      </c>
      <c r="E63" s="37">
        <f t="shared" si="46"/>
        <v>15422.897269999999</v>
      </c>
      <c r="F63" s="37">
        <f t="shared" si="46"/>
        <v>15422.897269999999</v>
      </c>
      <c r="G63" s="37">
        <f t="shared" si="46"/>
        <v>15422.897269999999</v>
      </c>
      <c r="H63" s="37">
        <f t="shared" si="46"/>
        <v>15422.897269999999</v>
      </c>
      <c r="I63" s="36">
        <f t="shared" si="39"/>
        <v>0</v>
      </c>
      <c r="J63" s="36">
        <f t="shared" si="39"/>
        <v>0</v>
      </c>
      <c r="K63" s="36">
        <f t="shared" si="39"/>
        <v>0</v>
      </c>
      <c r="L63" s="113">
        <f t="shared" ref="L63:N63" si="47">SUM(L64:L65)</f>
        <v>15422.897269999999</v>
      </c>
      <c r="M63" s="113">
        <f t="shared" si="47"/>
        <v>15422.897269999999</v>
      </c>
      <c r="N63" s="113">
        <f t="shared" si="47"/>
        <v>15422.897269999999</v>
      </c>
      <c r="O63" s="36">
        <f t="shared" si="4"/>
        <v>0</v>
      </c>
      <c r="P63" s="36">
        <f t="shared" si="4"/>
        <v>0</v>
      </c>
      <c r="Q63" s="36">
        <f t="shared" si="4"/>
        <v>0</v>
      </c>
      <c r="R63" s="37">
        <f t="shared" ref="R63:T63" si="48">SUM(R64:R65)</f>
        <v>0</v>
      </c>
      <c r="S63" s="37">
        <f t="shared" si="48"/>
        <v>0</v>
      </c>
      <c r="T63" s="37">
        <f t="shared" si="48"/>
        <v>0</v>
      </c>
      <c r="U63" s="36">
        <f t="shared" si="45"/>
        <v>-15422.897269999999</v>
      </c>
      <c r="V63" s="36">
        <f t="shared" si="45"/>
        <v>-15422.897269999999</v>
      </c>
      <c r="W63" s="36">
        <f t="shared" si="45"/>
        <v>-15422.897269999999</v>
      </c>
      <c r="X63" s="40"/>
      <c r="Y63" s="40"/>
      <c r="Z63" s="40"/>
    </row>
    <row r="64" spans="1:26" s="13" customFormat="1" ht="48" customHeight="1" x14ac:dyDescent="0.25">
      <c r="A64" s="51" t="s">
        <v>126</v>
      </c>
      <c r="B64" s="12" t="s">
        <v>125</v>
      </c>
      <c r="C64" s="38">
        <v>13883.09727</v>
      </c>
      <c r="D64" s="38">
        <v>13883.09727</v>
      </c>
      <c r="E64" s="38">
        <v>13883.09727</v>
      </c>
      <c r="F64" s="38">
        <v>13883.09727</v>
      </c>
      <c r="G64" s="38">
        <v>13883.09727</v>
      </c>
      <c r="H64" s="38">
        <v>13883.09727</v>
      </c>
      <c r="I64" s="35">
        <f t="shared" si="39"/>
        <v>0</v>
      </c>
      <c r="J64" s="35">
        <f t="shared" si="39"/>
        <v>0</v>
      </c>
      <c r="K64" s="35">
        <f t="shared" si="39"/>
        <v>0</v>
      </c>
      <c r="L64" s="50">
        <v>13883.09727</v>
      </c>
      <c r="M64" s="50">
        <v>13883.09727</v>
      </c>
      <c r="N64" s="50">
        <v>13883.09727</v>
      </c>
      <c r="O64" s="35">
        <f t="shared" si="4"/>
        <v>0</v>
      </c>
      <c r="P64" s="35">
        <f t="shared" si="4"/>
        <v>0</v>
      </c>
      <c r="Q64" s="35">
        <f t="shared" si="4"/>
        <v>0</v>
      </c>
      <c r="R64" s="38"/>
      <c r="S64" s="38"/>
      <c r="T64" s="38"/>
      <c r="U64" s="35">
        <f t="shared" si="45"/>
        <v>-13883.09727</v>
      </c>
      <c r="V64" s="35">
        <f t="shared" si="45"/>
        <v>-13883.09727</v>
      </c>
      <c r="W64" s="35">
        <f t="shared" si="45"/>
        <v>-13883.09727</v>
      </c>
      <c r="X64" s="30"/>
      <c r="Y64" s="30"/>
      <c r="Z64" s="30"/>
    </row>
    <row r="65" spans="1:26" s="13" customFormat="1" ht="45.75" customHeight="1" x14ac:dyDescent="0.25">
      <c r="A65" s="51" t="s">
        <v>124</v>
      </c>
      <c r="B65" s="12" t="s">
        <v>123</v>
      </c>
      <c r="C65" s="38">
        <v>1539.8</v>
      </c>
      <c r="D65" s="38">
        <v>1539.8</v>
      </c>
      <c r="E65" s="38">
        <v>1539.8</v>
      </c>
      <c r="F65" s="38">
        <v>1539.8</v>
      </c>
      <c r="G65" s="38">
        <v>1539.8</v>
      </c>
      <c r="H65" s="38">
        <v>1539.8</v>
      </c>
      <c r="I65" s="35">
        <f t="shared" si="39"/>
        <v>0</v>
      </c>
      <c r="J65" s="35">
        <f t="shared" si="39"/>
        <v>0</v>
      </c>
      <c r="K65" s="35">
        <f t="shared" si="39"/>
        <v>0</v>
      </c>
      <c r="L65" s="50">
        <v>1539.8</v>
      </c>
      <c r="M65" s="50">
        <v>1539.8</v>
      </c>
      <c r="N65" s="50">
        <v>1539.8</v>
      </c>
      <c r="O65" s="35">
        <f t="shared" si="4"/>
        <v>0</v>
      </c>
      <c r="P65" s="35">
        <f t="shared" si="4"/>
        <v>0</v>
      </c>
      <c r="Q65" s="35">
        <f t="shared" si="4"/>
        <v>0</v>
      </c>
      <c r="R65" s="38"/>
      <c r="S65" s="38"/>
      <c r="T65" s="38"/>
      <c r="U65" s="35">
        <f t="shared" si="45"/>
        <v>-1539.8</v>
      </c>
      <c r="V65" s="35">
        <f t="shared" si="45"/>
        <v>-1539.8</v>
      </c>
      <c r="W65" s="35">
        <f t="shared" si="45"/>
        <v>-1539.8</v>
      </c>
      <c r="X65" s="30"/>
      <c r="Y65" s="30"/>
      <c r="Z65" s="30"/>
    </row>
    <row r="66" spans="1:26" s="7" customFormat="1" ht="33.75" customHeight="1" x14ac:dyDescent="0.25">
      <c r="A66" s="4" t="s">
        <v>122</v>
      </c>
      <c r="B66" s="8" t="s">
        <v>121</v>
      </c>
      <c r="C66" s="32">
        <f t="shared" ref="C66:T66" si="49">C67</f>
        <v>2092.2735300000004</v>
      </c>
      <c r="D66" s="32">
        <f t="shared" si="49"/>
        <v>2092.2735300000004</v>
      </c>
      <c r="E66" s="32">
        <f t="shared" si="49"/>
        <v>2092.2735300000004</v>
      </c>
      <c r="F66" s="32">
        <f t="shared" si="49"/>
        <v>2092.2735300000004</v>
      </c>
      <c r="G66" s="32">
        <f t="shared" si="49"/>
        <v>2092.2735300000004</v>
      </c>
      <c r="H66" s="32">
        <f t="shared" si="49"/>
        <v>2092.2735300000004</v>
      </c>
      <c r="I66" s="57">
        <f t="shared" si="39"/>
        <v>0</v>
      </c>
      <c r="J66" s="57">
        <f t="shared" si="39"/>
        <v>0</v>
      </c>
      <c r="K66" s="57">
        <f t="shared" si="39"/>
        <v>0</v>
      </c>
      <c r="L66" s="6">
        <f t="shared" si="49"/>
        <v>2092.2735300000004</v>
      </c>
      <c r="M66" s="6">
        <f t="shared" si="49"/>
        <v>2092.2735300000004</v>
      </c>
      <c r="N66" s="6">
        <f t="shared" si="49"/>
        <v>2092.2735300000004</v>
      </c>
      <c r="O66" s="57">
        <f t="shared" si="4"/>
        <v>0</v>
      </c>
      <c r="P66" s="57">
        <f t="shared" si="4"/>
        <v>0</v>
      </c>
      <c r="Q66" s="57">
        <f t="shared" si="4"/>
        <v>0</v>
      </c>
      <c r="R66" s="32">
        <f t="shared" si="49"/>
        <v>0</v>
      </c>
      <c r="S66" s="32">
        <f t="shared" si="49"/>
        <v>0</v>
      </c>
      <c r="T66" s="32">
        <f t="shared" si="49"/>
        <v>0</v>
      </c>
      <c r="U66" s="57">
        <f t="shared" si="45"/>
        <v>-2092.2735300000004</v>
      </c>
      <c r="V66" s="57">
        <f t="shared" si="45"/>
        <v>-2092.2735300000004</v>
      </c>
      <c r="W66" s="57">
        <f t="shared" si="45"/>
        <v>-2092.2735300000004</v>
      </c>
      <c r="X66" s="41"/>
      <c r="Y66" s="41"/>
      <c r="Z66" s="41"/>
    </row>
    <row r="67" spans="1:26" ht="31.5" customHeight="1" x14ac:dyDescent="0.25">
      <c r="A67" s="9" t="s">
        <v>120</v>
      </c>
      <c r="B67" s="10" t="s">
        <v>119</v>
      </c>
      <c r="C67" s="37">
        <f t="shared" ref="C67:H67" si="50">SUM(C68:C71)</f>
        <v>2092.2735300000004</v>
      </c>
      <c r="D67" s="37">
        <f t="shared" si="50"/>
        <v>2092.2735300000004</v>
      </c>
      <c r="E67" s="37">
        <f t="shared" si="50"/>
        <v>2092.2735300000004</v>
      </c>
      <c r="F67" s="37">
        <f t="shared" si="50"/>
        <v>2092.2735300000004</v>
      </c>
      <c r="G67" s="37">
        <f t="shared" si="50"/>
        <v>2092.2735300000004</v>
      </c>
      <c r="H67" s="37">
        <f t="shared" si="50"/>
        <v>2092.2735300000004</v>
      </c>
      <c r="I67" s="36">
        <f t="shared" ref="I67:K80" si="51">F67-C67</f>
        <v>0</v>
      </c>
      <c r="J67" s="36">
        <f t="shared" si="51"/>
        <v>0</v>
      </c>
      <c r="K67" s="36">
        <f t="shared" si="51"/>
        <v>0</v>
      </c>
      <c r="L67" s="113">
        <f t="shared" ref="L67:N67" si="52">SUM(L68:L71)</f>
        <v>2092.2735300000004</v>
      </c>
      <c r="M67" s="113">
        <f t="shared" si="52"/>
        <v>2092.2735300000004</v>
      </c>
      <c r="N67" s="113">
        <f t="shared" si="52"/>
        <v>2092.2735300000004</v>
      </c>
      <c r="O67" s="36">
        <f t="shared" si="4"/>
        <v>0</v>
      </c>
      <c r="P67" s="36">
        <f t="shared" si="4"/>
        <v>0</v>
      </c>
      <c r="Q67" s="36">
        <f t="shared" si="4"/>
        <v>0</v>
      </c>
      <c r="R67" s="37">
        <f t="shared" ref="R67:T67" si="53">SUM(R68:R71)</f>
        <v>0</v>
      </c>
      <c r="S67" s="37">
        <f t="shared" si="53"/>
        <v>0</v>
      </c>
      <c r="T67" s="37">
        <f t="shared" si="53"/>
        <v>0</v>
      </c>
      <c r="U67" s="36">
        <f t="shared" si="45"/>
        <v>-2092.2735300000004</v>
      </c>
      <c r="V67" s="36">
        <f t="shared" si="45"/>
        <v>-2092.2735300000004</v>
      </c>
      <c r="W67" s="36">
        <f t="shared" si="45"/>
        <v>-2092.2735300000004</v>
      </c>
      <c r="X67" s="40"/>
      <c r="Y67" s="40"/>
      <c r="Z67" s="40"/>
    </row>
    <row r="68" spans="1:26" s="13" customFormat="1" ht="33.75" hidden="1" customHeight="1" x14ac:dyDescent="0.25">
      <c r="A68" s="11" t="s">
        <v>343</v>
      </c>
      <c r="B68" s="12" t="s">
        <v>118</v>
      </c>
      <c r="C68" s="38">
        <v>717.52021000000002</v>
      </c>
      <c r="D68" s="38">
        <v>717.52021000000002</v>
      </c>
      <c r="E68" s="38">
        <v>717.52021000000002</v>
      </c>
      <c r="F68" s="38">
        <v>717.52021000000002</v>
      </c>
      <c r="G68" s="38">
        <v>717.52021000000002</v>
      </c>
      <c r="H68" s="38">
        <v>717.52021000000002</v>
      </c>
      <c r="I68" s="35">
        <f t="shared" si="51"/>
        <v>0</v>
      </c>
      <c r="J68" s="35">
        <f t="shared" si="51"/>
        <v>0</v>
      </c>
      <c r="K68" s="35">
        <f t="shared" si="51"/>
        <v>0</v>
      </c>
      <c r="L68" s="50">
        <v>717.52021000000002</v>
      </c>
      <c r="M68" s="50">
        <v>717.52021000000002</v>
      </c>
      <c r="N68" s="50">
        <v>717.52021000000002</v>
      </c>
      <c r="O68" s="35">
        <f t="shared" si="4"/>
        <v>0</v>
      </c>
      <c r="P68" s="35">
        <f t="shared" si="4"/>
        <v>0</v>
      </c>
      <c r="Q68" s="35">
        <f t="shared" si="4"/>
        <v>0</v>
      </c>
      <c r="R68" s="38"/>
      <c r="S68" s="38"/>
      <c r="T68" s="38"/>
      <c r="U68" s="35">
        <f t="shared" si="45"/>
        <v>-717.52021000000002</v>
      </c>
      <c r="V68" s="35">
        <f t="shared" si="45"/>
        <v>-717.52021000000002</v>
      </c>
      <c r="W68" s="35">
        <f t="shared" si="45"/>
        <v>-717.52021000000002</v>
      </c>
      <c r="X68" s="30"/>
      <c r="Y68" s="30"/>
      <c r="Z68" s="30"/>
    </row>
    <row r="69" spans="1:26" s="13" customFormat="1" ht="30.75" hidden="1" customHeight="1" x14ac:dyDescent="0.25">
      <c r="A69" s="11" t="s">
        <v>344</v>
      </c>
      <c r="B69" s="12" t="s">
        <v>117</v>
      </c>
      <c r="C69" s="38">
        <v>1344.69571</v>
      </c>
      <c r="D69" s="38">
        <v>1344.69571</v>
      </c>
      <c r="E69" s="38">
        <v>1344.69571</v>
      </c>
      <c r="F69" s="38">
        <v>1344.69571</v>
      </c>
      <c r="G69" s="38">
        <v>1344.69571</v>
      </c>
      <c r="H69" s="38">
        <v>1344.69571</v>
      </c>
      <c r="I69" s="35">
        <f t="shared" si="51"/>
        <v>0</v>
      </c>
      <c r="J69" s="35">
        <f t="shared" si="51"/>
        <v>0</v>
      </c>
      <c r="K69" s="35">
        <f t="shared" si="51"/>
        <v>0</v>
      </c>
      <c r="L69" s="50">
        <v>1344.69571</v>
      </c>
      <c r="M69" s="50">
        <v>1344.69571</v>
      </c>
      <c r="N69" s="50">
        <v>1344.69571</v>
      </c>
      <c r="O69" s="35">
        <f t="shared" si="4"/>
        <v>0</v>
      </c>
      <c r="P69" s="35">
        <f t="shared" si="4"/>
        <v>0</v>
      </c>
      <c r="Q69" s="35">
        <f t="shared" si="4"/>
        <v>0</v>
      </c>
      <c r="R69" s="38"/>
      <c r="S69" s="38"/>
      <c r="T69" s="38"/>
      <c r="U69" s="35">
        <f t="shared" si="45"/>
        <v>-1344.69571</v>
      </c>
      <c r="V69" s="35">
        <f t="shared" si="45"/>
        <v>-1344.69571</v>
      </c>
      <c r="W69" s="35">
        <f t="shared" si="45"/>
        <v>-1344.69571</v>
      </c>
      <c r="X69" s="30"/>
      <c r="Y69" s="30"/>
      <c r="Z69" s="30"/>
    </row>
    <row r="70" spans="1:26" s="13" customFormat="1" ht="30.75" hidden="1" customHeight="1" x14ac:dyDescent="0.25">
      <c r="A70" s="11" t="s">
        <v>345</v>
      </c>
      <c r="B70" s="12" t="s">
        <v>116</v>
      </c>
      <c r="C70" s="38">
        <v>29.509049999999998</v>
      </c>
      <c r="D70" s="38">
        <v>29.509049999999998</v>
      </c>
      <c r="E70" s="38">
        <v>29.509049999999998</v>
      </c>
      <c r="F70" s="38">
        <v>29.509049999999998</v>
      </c>
      <c r="G70" s="38">
        <v>29.509049999999998</v>
      </c>
      <c r="H70" s="38">
        <v>29.509049999999998</v>
      </c>
      <c r="I70" s="35">
        <f t="shared" si="51"/>
        <v>0</v>
      </c>
      <c r="J70" s="35">
        <f t="shared" si="51"/>
        <v>0</v>
      </c>
      <c r="K70" s="35">
        <f t="shared" si="51"/>
        <v>0</v>
      </c>
      <c r="L70" s="50">
        <v>29.509049999999998</v>
      </c>
      <c r="M70" s="50">
        <v>29.509049999999998</v>
      </c>
      <c r="N70" s="50">
        <v>29.509049999999998</v>
      </c>
      <c r="O70" s="35">
        <f t="shared" si="4"/>
        <v>0</v>
      </c>
      <c r="P70" s="35">
        <f t="shared" si="4"/>
        <v>0</v>
      </c>
      <c r="Q70" s="35">
        <f t="shared" si="4"/>
        <v>0</v>
      </c>
      <c r="R70" s="38"/>
      <c r="S70" s="38"/>
      <c r="T70" s="38"/>
      <c r="U70" s="35">
        <f t="shared" si="45"/>
        <v>-29.509049999999998</v>
      </c>
      <c r="V70" s="35">
        <f t="shared" si="45"/>
        <v>-29.509049999999998</v>
      </c>
      <c r="W70" s="35">
        <f t="shared" si="45"/>
        <v>-29.509049999999998</v>
      </c>
      <c r="X70" s="30"/>
      <c r="Y70" s="30"/>
      <c r="Z70" s="30"/>
    </row>
    <row r="71" spans="1:26" s="13" customFormat="1" ht="30.75" hidden="1" customHeight="1" x14ac:dyDescent="0.25">
      <c r="A71" s="11" t="s">
        <v>346</v>
      </c>
      <c r="B71" s="12" t="s">
        <v>115</v>
      </c>
      <c r="C71" s="38">
        <v>0.54856000000000005</v>
      </c>
      <c r="D71" s="38">
        <v>0.54856000000000005</v>
      </c>
      <c r="E71" s="38">
        <v>0.54856000000000005</v>
      </c>
      <c r="F71" s="38">
        <v>0.54856000000000005</v>
      </c>
      <c r="G71" s="38">
        <v>0.54856000000000005</v>
      </c>
      <c r="H71" s="38">
        <v>0.54856000000000005</v>
      </c>
      <c r="I71" s="35">
        <f t="shared" si="51"/>
        <v>0</v>
      </c>
      <c r="J71" s="35">
        <f t="shared" si="51"/>
        <v>0</v>
      </c>
      <c r="K71" s="35">
        <f t="shared" si="51"/>
        <v>0</v>
      </c>
      <c r="L71" s="50">
        <v>0.54856000000000005</v>
      </c>
      <c r="M71" s="50">
        <v>0.54856000000000005</v>
      </c>
      <c r="N71" s="50">
        <v>0.54856000000000005</v>
      </c>
      <c r="O71" s="35">
        <f t="shared" si="4"/>
        <v>0</v>
      </c>
      <c r="P71" s="35">
        <f t="shared" si="4"/>
        <v>0</v>
      </c>
      <c r="Q71" s="35">
        <f t="shared" si="4"/>
        <v>0</v>
      </c>
      <c r="R71" s="38"/>
      <c r="S71" s="38"/>
      <c r="T71" s="38"/>
      <c r="U71" s="35">
        <f t="shared" si="45"/>
        <v>-0.54856000000000005</v>
      </c>
      <c r="V71" s="35">
        <f t="shared" si="45"/>
        <v>-0.54856000000000005</v>
      </c>
      <c r="W71" s="35">
        <f t="shared" si="45"/>
        <v>-0.54856000000000005</v>
      </c>
      <c r="X71" s="30"/>
      <c r="Y71" s="30"/>
      <c r="Z71" s="30"/>
    </row>
    <row r="72" spans="1:26" s="13" customFormat="1" ht="24.75" hidden="1" customHeight="1" x14ac:dyDescent="0.25">
      <c r="A72" s="11" t="s">
        <v>224</v>
      </c>
      <c r="B72" s="12" t="s">
        <v>223</v>
      </c>
      <c r="C72" s="38"/>
      <c r="D72" s="38"/>
      <c r="E72" s="38"/>
      <c r="F72" s="38"/>
      <c r="G72" s="38"/>
      <c r="H72" s="38"/>
      <c r="I72" s="35">
        <f t="shared" si="51"/>
        <v>0</v>
      </c>
      <c r="J72" s="35">
        <f t="shared" si="51"/>
        <v>0</v>
      </c>
      <c r="K72" s="35">
        <f t="shared" si="51"/>
        <v>0</v>
      </c>
      <c r="L72" s="50"/>
      <c r="M72" s="50"/>
      <c r="N72" s="50"/>
      <c r="O72" s="35">
        <f t="shared" si="4"/>
        <v>0</v>
      </c>
      <c r="P72" s="35">
        <f t="shared" si="4"/>
        <v>0</v>
      </c>
      <c r="Q72" s="35">
        <f t="shared" si="4"/>
        <v>0</v>
      </c>
      <c r="R72" s="38"/>
      <c r="S72" s="38"/>
      <c r="T72" s="38"/>
      <c r="U72" s="35">
        <f t="shared" si="45"/>
        <v>0</v>
      </c>
      <c r="V72" s="35">
        <f t="shared" si="45"/>
        <v>0</v>
      </c>
      <c r="W72" s="35">
        <f t="shared" si="45"/>
        <v>0</v>
      </c>
      <c r="X72" s="30"/>
      <c r="Y72" s="30"/>
      <c r="Z72" s="30"/>
    </row>
    <row r="73" spans="1:26" s="7" customFormat="1" ht="36.75" customHeight="1" x14ac:dyDescent="0.25">
      <c r="A73" s="4" t="s">
        <v>114</v>
      </c>
      <c r="B73" s="8" t="s">
        <v>113</v>
      </c>
      <c r="C73" s="32">
        <f t="shared" ref="C73:H73" si="54">C74+C75+C82+C85</f>
        <v>199520.47790999999</v>
      </c>
      <c r="D73" s="32">
        <f t="shared" si="54"/>
        <v>200498.3639</v>
      </c>
      <c r="E73" s="32">
        <f t="shared" si="54"/>
        <v>201544.70186</v>
      </c>
      <c r="F73" s="32">
        <f t="shared" si="54"/>
        <v>199520.47790999999</v>
      </c>
      <c r="G73" s="32">
        <f t="shared" si="54"/>
        <v>200498.3639</v>
      </c>
      <c r="H73" s="32">
        <f t="shared" si="54"/>
        <v>201544.70186</v>
      </c>
      <c r="I73" s="57">
        <f t="shared" si="51"/>
        <v>0</v>
      </c>
      <c r="J73" s="57">
        <f t="shared" si="51"/>
        <v>0</v>
      </c>
      <c r="K73" s="57">
        <f t="shared" si="51"/>
        <v>0</v>
      </c>
      <c r="L73" s="6">
        <f t="shared" ref="L73:N73" si="55">L74+L75+L82+L85</f>
        <v>199520.47790999999</v>
      </c>
      <c r="M73" s="6">
        <f t="shared" si="55"/>
        <v>200498.3639</v>
      </c>
      <c r="N73" s="6">
        <f t="shared" si="55"/>
        <v>201544.70186</v>
      </c>
      <c r="O73" s="32">
        <f t="shared" si="4"/>
        <v>0</v>
      </c>
      <c r="P73" s="32">
        <f t="shared" si="4"/>
        <v>0</v>
      </c>
      <c r="Q73" s="32">
        <f t="shared" si="4"/>
        <v>0</v>
      </c>
      <c r="R73" s="32">
        <f t="shared" ref="R73:T73" si="56">R74+R75+R82+R85</f>
        <v>0</v>
      </c>
      <c r="S73" s="32">
        <f t="shared" si="56"/>
        <v>0</v>
      </c>
      <c r="T73" s="32">
        <f t="shared" si="56"/>
        <v>0</v>
      </c>
      <c r="U73" s="57">
        <f t="shared" si="45"/>
        <v>-199520.47790999999</v>
      </c>
      <c r="V73" s="57">
        <f t="shared" si="45"/>
        <v>-200498.3639</v>
      </c>
      <c r="W73" s="57">
        <f t="shared" si="45"/>
        <v>-201544.70186</v>
      </c>
      <c r="X73" s="41"/>
      <c r="Y73" s="41"/>
      <c r="Z73" s="41"/>
    </row>
    <row r="74" spans="1:26" ht="52.5" hidden="1" customHeight="1" x14ac:dyDescent="0.25">
      <c r="A74" s="9" t="s">
        <v>112</v>
      </c>
      <c r="B74" s="10" t="s">
        <v>111</v>
      </c>
      <c r="C74" s="37"/>
      <c r="D74" s="37"/>
      <c r="E74" s="37"/>
      <c r="F74" s="37"/>
      <c r="G74" s="37"/>
      <c r="H74" s="37"/>
      <c r="I74" s="36">
        <f t="shared" si="51"/>
        <v>0</v>
      </c>
      <c r="J74" s="36">
        <f t="shared" si="51"/>
        <v>0</v>
      </c>
      <c r="K74" s="36">
        <f t="shared" si="51"/>
        <v>0</v>
      </c>
      <c r="L74" s="113"/>
      <c r="M74" s="113"/>
      <c r="N74" s="113"/>
      <c r="O74" s="36">
        <f t="shared" si="4"/>
        <v>0</v>
      </c>
      <c r="P74" s="36">
        <f t="shared" si="4"/>
        <v>0</v>
      </c>
      <c r="Q74" s="36">
        <f t="shared" si="4"/>
        <v>0</v>
      </c>
      <c r="R74" s="37"/>
      <c r="S74" s="37"/>
      <c r="T74" s="37"/>
      <c r="U74" s="36">
        <f t="shared" si="45"/>
        <v>0</v>
      </c>
      <c r="V74" s="36">
        <f t="shared" si="45"/>
        <v>0</v>
      </c>
      <c r="W74" s="36">
        <f t="shared" si="45"/>
        <v>0</v>
      </c>
      <c r="X74" s="40"/>
      <c r="Y74" s="40"/>
      <c r="Z74" s="40"/>
    </row>
    <row r="75" spans="1:26" ht="36" customHeight="1" x14ac:dyDescent="0.25">
      <c r="A75" s="9" t="s">
        <v>109</v>
      </c>
      <c r="B75" s="10" t="s">
        <v>110</v>
      </c>
      <c r="C75" s="37">
        <f>SUM(C76:C81)</f>
        <v>10374.513509999999</v>
      </c>
      <c r="D75" s="37">
        <f t="shared" ref="D75:E75" si="57">SUM(D76:D81)</f>
        <v>10925.7294</v>
      </c>
      <c r="E75" s="37">
        <f t="shared" si="57"/>
        <v>11515.53052</v>
      </c>
      <c r="F75" s="37">
        <f>SUM(F76:F81)</f>
        <v>10374.513509999999</v>
      </c>
      <c r="G75" s="37">
        <f t="shared" ref="G75:H75" si="58">SUM(G76:G81)</f>
        <v>10925.7294</v>
      </c>
      <c r="H75" s="37">
        <f t="shared" si="58"/>
        <v>11515.53052</v>
      </c>
      <c r="I75" s="36">
        <f t="shared" si="51"/>
        <v>0</v>
      </c>
      <c r="J75" s="36">
        <f t="shared" si="51"/>
        <v>0</v>
      </c>
      <c r="K75" s="36">
        <f t="shared" si="51"/>
        <v>0</v>
      </c>
      <c r="L75" s="113">
        <f>SUM(L76:L81)</f>
        <v>10374.513509999999</v>
      </c>
      <c r="M75" s="113">
        <f t="shared" ref="M75:N75" si="59">SUM(M76:M81)</f>
        <v>10925.7294</v>
      </c>
      <c r="N75" s="113">
        <f t="shared" si="59"/>
        <v>11515.53052</v>
      </c>
      <c r="O75" s="36">
        <f t="shared" si="4"/>
        <v>0</v>
      </c>
      <c r="P75" s="36">
        <f t="shared" si="4"/>
        <v>0</v>
      </c>
      <c r="Q75" s="36">
        <f t="shared" si="4"/>
        <v>0</v>
      </c>
      <c r="R75" s="37">
        <f>SUM(R76:R81)</f>
        <v>0</v>
      </c>
      <c r="S75" s="37">
        <f t="shared" ref="S75:T75" si="60">SUM(S76:S81)</f>
        <v>0</v>
      </c>
      <c r="T75" s="37">
        <f t="shared" si="60"/>
        <v>0</v>
      </c>
      <c r="U75" s="36">
        <f t="shared" si="45"/>
        <v>-10374.513509999999</v>
      </c>
      <c r="V75" s="36">
        <f t="shared" si="45"/>
        <v>-10925.7294</v>
      </c>
      <c r="W75" s="36">
        <f t="shared" si="45"/>
        <v>-11515.53052</v>
      </c>
      <c r="X75" s="40"/>
      <c r="Y75" s="40"/>
      <c r="Z75" s="40"/>
    </row>
    <row r="76" spans="1:26" s="13" customFormat="1" ht="39" hidden="1" customHeight="1" x14ac:dyDescent="0.25">
      <c r="A76" s="11" t="s">
        <v>267</v>
      </c>
      <c r="B76" s="12" t="s">
        <v>268</v>
      </c>
      <c r="C76" s="38"/>
      <c r="D76" s="38"/>
      <c r="E76" s="38"/>
      <c r="F76" s="38"/>
      <c r="G76" s="38"/>
      <c r="H76" s="38"/>
      <c r="I76" s="35">
        <f t="shared" si="51"/>
        <v>0</v>
      </c>
      <c r="J76" s="35">
        <f t="shared" si="51"/>
        <v>0</v>
      </c>
      <c r="K76" s="35">
        <f t="shared" si="51"/>
        <v>0</v>
      </c>
      <c r="L76" s="50"/>
      <c r="M76" s="50"/>
      <c r="N76" s="50"/>
      <c r="O76" s="35">
        <f t="shared" si="4"/>
        <v>0</v>
      </c>
      <c r="P76" s="35">
        <f t="shared" si="4"/>
        <v>0</v>
      </c>
      <c r="Q76" s="35">
        <f t="shared" si="4"/>
        <v>0</v>
      </c>
      <c r="R76" s="38"/>
      <c r="S76" s="38"/>
      <c r="T76" s="38"/>
      <c r="U76" s="35">
        <f t="shared" ref="U76:W78" si="61">R76-L76</f>
        <v>0</v>
      </c>
      <c r="V76" s="35">
        <f t="shared" si="61"/>
        <v>0</v>
      </c>
      <c r="W76" s="35">
        <f t="shared" si="61"/>
        <v>0</v>
      </c>
      <c r="X76" s="30"/>
      <c r="Y76" s="30"/>
      <c r="Z76" s="30"/>
    </row>
    <row r="77" spans="1:26" s="13" customFormat="1" ht="63.75" hidden="1" customHeight="1" x14ac:dyDescent="0.25">
      <c r="A77" s="11" t="s">
        <v>269</v>
      </c>
      <c r="B77" s="12" t="s">
        <v>266</v>
      </c>
      <c r="C77" s="38">
        <v>2000</v>
      </c>
      <c r="D77" s="38">
        <v>2000</v>
      </c>
      <c r="E77" s="38">
        <v>2000</v>
      </c>
      <c r="F77" s="38">
        <v>2000</v>
      </c>
      <c r="G77" s="38">
        <v>2000</v>
      </c>
      <c r="H77" s="38">
        <v>2000</v>
      </c>
      <c r="I77" s="35">
        <f t="shared" si="51"/>
        <v>0</v>
      </c>
      <c r="J77" s="35">
        <f t="shared" si="51"/>
        <v>0</v>
      </c>
      <c r="K77" s="35">
        <f t="shared" si="51"/>
        <v>0</v>
      </c>
      <c r="L77" s="50">
        <v>2000</v>
      </c>
      <c r="M77" s="50">
        <v>2000</v>
      </c>
      <c r="N77" s="50">
        <v>2000</v>
      </c>
      <c r="O77" s="35">
        <f t="shared" si="4"/>
        <v>0</v>
      </c>
      <c r="P77" s="35">
        <f t="shared" si="4"/>
        <v>0</v>
      </c>
      <c r="Q77" s="35">
        <f t="shared" si="4"/>
        <v>0</v>
      </c>
      <c r="R77" s="38"/>
      <c r="S77" s="38"/>
      <c r="T77" s="38"/>
      <c r="U77" s="35">
        <f t="shared" si="61"/>
        <v>-2000</v>
      </c>
      <c r="V77" s="35">
        <f t="shared" si="61"/>
        <v>-2000</v>
      </c>
      <c r="W77" s="35">
        <f t="shared" si="61"/>
        <v>-2000</v>
      </c>
      <c r="X77" s="30"/>
      <c r="Y77" s="30"/>
      <c r="Z77" s="30"/>
    </row>
    <row r="78" spans="1:26" s="13" customFormat="1" ht="33" hidden="1" customHeight="1" x14ac:dyDescent="0.25">
      <c r="A78" s="11" t="s">
        <v>270</v>
      </c>
      <c r="B78" s="12" t="s">
        <v>271</v>
      </c>
      <c r="C78" s="38">
        <v>500</v>
      </c>
      <c r="D78" s="38">
        <v>500</v>
      </c>
      <c r="E78" s="38">
        <v>500</v>
      </c>
      <c r="F78" s="38">
        <v>500</v>
      </c>
      <c r="G78" s="38">
        <v>500</v>
      </c>
      <c r="H78" s="38">
        <v>500</v>
      </c>
      <c r="I78" s="35">
        <f t="shared" si="51"/>
        <v>0</v>
      </c>
      <c r="J78" s="35">
        <f t="shared" si="51"/>
        <v>0</v>
      </c>
      <c r="K78" s="35">
        <f t="shared" si="51"/>
        <v>0</v>
      </c>
      <c r="L78" s="50">
        <v>500</v>
      </c>
      <c r="M78" s="50">
        <v>500</v>
      </c>
      <c r="N78" s="50">
        <v>500</v>
      </c>
      <c r="O78" s="35">
        <f t="shared" si="4"/>
        <v>0</v>
      </c>
      <c r="P78" s="35">
        <f t="shared" si="4"/>
        <v>0</v>
      </c>
      <c r="Q78" s="35">
        <f t="shared" si="4"/>
        <v>0</v>
      </c>
      <c r="R78" s="38"/>
      <c r="S78" s="38"/>
      <c r="T78" s="38"/>
      <c r="U78" s="35">
        <f t="shared" si="61"/>
        <v>-500</v>
      </c>
      <c r="V78" s="35">
        <f t="shared" si="61"/>
        <v>-500</v>
      </c>
      <c r="W78" s="35">
        <f t="shared" si="61"/>
        <v>-500</v>
      </c>
      <c r="X78" s="30"/>
      <c r="Y78" s="30"/>
      <c r="Z78" s="30"/>
    </row>
    <row r="79" spans="1:26" s="13" customFormat="1" ht="33" hidden="1" customHeight="1" x14ac:dyDescent="0.25">
      <c r="A79" s="11" t="s">
        <v>310</v>
      </c>
      <c r="B79" s="12" t="s">
        <v>387</v>
      </c>
      <c r="C79" s="38">
        <v>7626.38051</v>
      </c>
      <c r="D79" s="38">
        <v>8160.2271000000001</v>
      </c>
      <c r="E79" s="38">
        <v>8731.4430499999999</v>
      </c>
      <c r="F79" s="38">
        <v>7626.38051</v>
      </c>
      <c r="G79" s="38">
        <v>8160.2271000000001</v>
      </c>
      <c r="H79" s="38">
        <v>8731.4430499999999</v>
      </c>
      <c r="I79" s="35">
        <f t="shared" si="51"/>
        <v>0</v>
      </c>
      <c r="J79" s="35">
        <f t="shared" si="51"/>
        <v>0</v>
      </c>
      <c r="K79" s="35">
        <f t="shared" si="51"/>
        <v>0</v>
      </c>
      <c r="L79" s="50">
        <v>7626.38051</v>
      </c>
      <c r="M79" s="50">
        <v>8160.2271000000001</v>
      </c>
      <c r="N79" s="50">
        <v>8731.4430499999999</v>
      </c>
      <c r="O79" s="35">
        <f t="shared" si="4"/>
        <v>0</v>
      </c>
      <c r="P79" s="35">
        <f t="shared" si="4"/>
        <v>0</v>
      </c>
      <c r="Q79" s="35">
        <f t="shared" si="4"/>
        <v>0</v>
      </c>
      <c r="R79" s="38"/>
      <c r="S79" s="38"/>
      <c r="T79" s="38"/>
      <c r="U79" s="35"/>
      <c r="V79" s="35"/>
      <c r="W79" s="35"/>
      <c r="X79" s="30"/>
      <c r="Y79" s="30"/>
      <c r="Z79" s="30"/>
    </row>
    <row r="80" spans="1:26" s="13" customFormat="1" ht="33" hidden="1" customHeight="1" x14ac:dyDescent="0.25">
      <c r="A80" s="11" t="s">
        <v>311</v>
      </c>
      <c r="B80" s="12" t="s">
        <v>388</v>
      </c>
      <c r="C80" s="38">
        <v>248.13300000000001</v>
      </c>
      <c r="D80" s="38">
        <v>265.50229999999999</v>
      </c>
      <c r="E80" s="38">
        <v>284.08747</v>
      </c>
      <c r="F80" s="38">
        <v>248.13300000000001</v>
      </c>
      <c r="G80" s="38">
        <v>265.50229999999999</v>
      </c>
      <c r="H80" s="38">
        <v>284.08747</v>
      </c>
      <c r="I80" s="35">
        <f t="shared" si="51"/>
        <v>0</v>
      </c>
      <c r="J80" s="35">
        <f t="shared" si="51"/>
        <v>0</v>
      </c>
      <c r="K80" s="35">
        <f t="shared" si="51"/>
        <v>0</v>
      </c>
      <c r="L80" s="50">
        <v>248.13300000000001</v>
      </c>
      <c r="M80" s="50">
        <v>265.50229999999999</v>
      </c>
      <c r="N80" s="50">
        <v>284.08747</v>
      </c>
      <c r="O80" s="35">
        <f t="shared" si="4"/>
        <v>0</v>
      </c>
      <c r="P80" s="35">
        <f t="shared" si="4"/>
        <v>0</v>
      </c>
      <c r="Q80" s="35">
        <f t="shared" si="4"/>
        <v>0</v>
      </c>
      <c r="R80" s="38"/>
      <c r="S80" s="38"/>
      <c r="T80" s="38"/>
      <c r="U80" s="35"/>
      <c r="V80" s="35"/>
      <c r="W80" s="35"/>
      <c r="X80" s="30"/>
      <c r="Y80" s="30"/>
      <c r="Z80" s="30"/>
    </row>
    <row r="81" spans="1:26" s="13" customFormat="1" ht="33" hidden="1" customHeight="1" x14ac:dyDescent="0.25">
      <c r="A81" s="11" t="s">
        <v>312</v>
      </c>
      <c r="B81" s="12" t="s">
        <v>268</v>
      </c>
      <c r="C81" s="38"/>
      <c r="D81" s="38"/>
      <c r="E81" s="38"/>
      <c r="F81" s="38"/>
      <c r="G81" s="38"/>
      <c r="H81" s="38"/>
      <c r="I81" s="35"/>
      <c r="J81" s="35"/>
      <c r="K81" s="35"/>
      <c r="L81" s="50"/>
      <c r="M81" s="50"/>
      <c r="N81" s="50"/>
      <c r="O81" s="35">
        <f t="shared" si="4"/>
        <v>0</v>
      </c>
      <c r="P81" s="35">
        <f t="shared" si="4"/>
        <v>0</v>
      </c>
      <c r="Q81" s="35">
        <f t="shared" si="4"/>
        <v>0</v>
      </c>
      <c r="R81" s="38"/>
      <c r="S81" s="38"/>
      <c r="T81" s="38"/>
      <c r="U81" s="35"/>
      <c r="V81" s="35"/>
      <c r="W81" s="35"/>
      <c r="X81" s="30"/>
      <c r="Y81" s="30"/>
      <c r="Z81" s="30"/>
    </row>
    <row r="82" spans="1:26" ht="36" customHeight="1" x14ac:dyDescent="0.25">
      <c r="A82" s="9" t="s">
        <v>108</v>
      </c>
      <c r="B82" s="10" t="s">
        <v>107</v>
      </c>
      <c r="C82" s="37">
        <f t="shared" ref="C82:H82" si="62">SUM(C83:C84)</f>
        <v>6095.2844000000005</v>
      </c>
      <c r="D82" s="37">
        <f t="shared" si="62"/>
        <v>6521.9544999999998</v>
      </c>
      <c r="E82" s="37">
        <f t="shared" si="62"/>
        <v>6978.4913399999996</v>
      </c>
      <c r="F82" s="37">
        <f t="shared" si="62"/>
        <v>6095.2844000000005</v>
      </c>
      <c r="G82" s="37">
        <f t="shared" si="62"/>
        <v>6521.9544999999998</v>
      </c>
      <c r="H82" s="37">
        <f t="shared" si="62"/>
        <v>6978.4913399999996</v>
      </c>
      <c r="I82" s="36">
        <f t="shared" ref="I82:K130" si="63">F82-C82</f>
        <v>0</v>
      </c>
      <c r="J82" s="36">
        <f t="shared" si="63"/>
        <v>0</v>
      </c>
      <c r="K82" s="36">
        <f t="shared" si="63"/>
        <v>0</v>
      </c>
      <c r="L82" s="113">
        <f t="shared" ref="L82:N82" si="64">SUM(L83:L84)</f>
        <v>6095.2844000000005</v>
      </c>
      <c r="M82" s="113">
        <f t="shared" si="64"/>
        <v>6521.9544999999998</v>
      </c>
      <c r="N82" s="113">
        <f t="shared" si="64"/>
        <v>6978.4913399999996</v>
      </c>
      <c r="O82" s="35">
        <f t="shared" si="4"/>
        <v>0</v>
      </c>
      <c r="P82" s="35">
        <f t="shared" si="4"/>
        <v>0</v>
      </c>
      <c r="Q82" s="35">
        <f t="shared" si="4"/>
        <v>0</v>
      </c>
      <c r="R82" s="37">
        <f t="shared" ref="R82:T82" si="65">SUM(R83:R84)</f>
        <v>0</v>
      </c>
      <c r="S82" s="37">
        <f t="shared" si="65"/>
        <v>0</v>
      </c>
      <c r="T82" s="37">
        <f t="shared" si="65"/>
        <v>0</v>
      </c>
      <c r="U82" s="36">
        <f t="shared" ref="U82:W116" si="66">R82-L82</f>
        <v>-6095.2844000000005</v>
      </c>
      <c r="V82" s="36">
        <f t="shared" si="66"/>
        <v>-6521.9544999999998</v>
      </c>
      <c r="W82" s="36">
        <f t="shared" si="66"/>
        <v>-6978.4913399999996</v>
      </c>
      <c r="X82" s="40"/>
      <c r="Y82" s="40"/>
      <c r="Z82" s="40"/>
    </row>
    <row r="83" spans="1:26" s="13" customFormat="1" ht="48" hidden="1" customHeight="1" x14ac:dyDescent="0.25">
      <c r="A83" s="11" t="s">
        <v>313</v>
      </c>
      <c r="B83" s="12" t="s">
        <v>390</v>
      </c>
      <c r="C83" s="38">
        <v>3471.8663499999998</v>
      </c>
      <c r="D83" s="38">
        <v>3714.8971999999999</v>
      </c>
      <c r="E83" s="38">
        <v>3974.9400099999998</v>
      </c>
      <c r="F83" s="38">
        <v>3471.8663499999998</v>
      </c>
      <c r="G83" s="38">
        <v>3714.8971999999999</v>
      </c>
      <c r="H83" s="38">
        <v>3974.9400099999998</v>
      </c>
      <c r="I83" s="35">
        <f t="shared" si="63"/>
        <v>0</v>
      </c>
      <c r="J83" s="35">
        <f t="shared" si="63"/>
        <v>0</v>
      </c>
      <c r="K83" s="35">
        <f t="shared" si="63"/>
        <v>0</v>
      </c>
      <c r="L83" s="50">
        <v>3471.8663499999998</v>
      </c>
      <c r="M83" s="50">
        <v>3714.8971999999999</v>
      </c>
      <c r="N83" s="50">
        <v>3974.9400099999998</v>
      </c>
      <c r="O83" s="35">
        <f t="shared" si="4"/>
        <v>0</v>
      </c>
      <c r="P83" s="35">
        <f t="shared" si="4"/>
        <v>0</v>
      </c>
      <c r="Q83" s="35">
        <f t="shared" si="4"/>
        <v>0</v>
      </c>
      <c r="R83" s="38"/>
      <c r="S83" s="38"/>
      <c r="T83" s="38"/>
      <c r="U83" s="35"/>
      <c r="V83" s="35"/>
      <c r="W83" s="35"/>
      <c r="X83" s="30"/>
      <c r="Y83" s="30"/>
      <c r="Z83" s="30"/>
    </row>
    <row r="84" spans="1:26" s="13" customFormat="1" ht="48" hidden="1" customHeight="1" x14ac:dyDescent="0.25">
      <c r="A84" s="11" t="s">
        <v>314</v>
      </c>
      <c r="B84" s="12" t="s">
        <v>389</v>
      </c>
      <c r="C84" s="38">
        <v>2623.4180500000002</v>
      </c>
      <c r="D84" s="38">
        <v>2807.0572999999999</v>
      </c>
      <c r="E84" s="38">
        <v>3003.5513299999998</v>
      </c>
      <c r="F84" s="38">
        <v>2623.4180500000002</v>
      </c>
      <c r="G84" s="38">
        <v>2807.0572999999999</v>
      </c>
      <c r="H84" s="38">
        <v>3003.5513299999998</v>
      </c>
      <c r="I84" s="35">
        <f t="shared" si="63"/>
        <v>0</v>
      </c>
      <c r="J84" s="35">
        <f t="shared" si="63"/>
        <v>0</v>
      </c>
      <c r="K84" s="35">
        <f t="shared" si="63"/>
        <v>0</v>
      </c>
      <c r="L84" s="50">
        <v>2623.4180500000002</v>
      </c>
      <c r="M84" s="50">
        <v>2807.0572999999999</v>
      </c>
      <c r="N84" s="50">
        <v>3003.5513299999998</v>
      </c>
      <c r="O84" s="35">
        <f t="shared" si="4"/>
        <v>0</v>
      </c>
      <c r="P84" s="35">
        <f t="shared" si="4"/>
        <v>0</v>
      </c>
      <c r="Q84" s="35">
        <f t="shared" si="4"/>
        <v>0</v>
      </c>
      <c r="R84" s="38"/>
      <c r="S84" s="38"/>
      <c r="T84" s="38"/>
      <c r="U84" s="35"/>
      <c r="V84" s="35"/>
      <c r="W84" s="35"/>
      <c r="X84" s="30"/>
      <c r="Y84" s="30"/>
      <c r="Z84" s="30"/>
    </row>
    <row r="85" spans="1:26" ht="33" customHeight="1" x14ac:dyDescent="0.25">
      <c r="A85" s="9" t="s">
        <v>106</v>
      </c>
      <c r="B85" s="10" t="s">
        <v>105</v>
      </c>
      <c r="C85" s="37">
        <f t="shared" ref="C85:H85" si="67">C86+C87+C88+C89+C90+C91+C92+C93+C94+C95+C96+C97+C98+C99</f>
        <v>183050.68</v>
      </c>
      <c r="D85" s="37">
        <f t="shared" si="67"/>
        <v>183050.68</v>
      </c>
      <c r="E85" s="37">
        <f t="shared" si="67"/>
        <v>183050.68</v>
      </c>
      <c r="F85" s="37">
        <f t="shared" si="67"/>
        <v>183050.68</v>
      </c>
      <c r="G85" s="37">
        <f t="shared" si="67"/>
        <v>183050.68</v>
      </c>
      <c r="H85" s="37">
        <f t="shared" si="67"/>
        <v>183050.68</v>
      </c>
      <c r="I85" s="36">
        <f t="shared" si="63"/>
        <v>0</v>
      </c>
      <c r="J85" s="36">
        <f t="shared" si="63"/>
        <v>0</v>
      </c>
      <c r="K85" s="36">
        <f t="shared" si="63"/>
        <v>0</v>
      </c>
      <c r="L85" s="113">
        <f t="shared" ref="L85:N85" si="68">L86+L87+L88+L89+L90+L91+L92+L93+L94+L95+L96+L97+L98+L99</f>
        <v>183050.68</v>
      </c>
      <c r="M85" s="113">
        <f t="shared" si="68"/>
        <v>183050.68</v>
      </c>
      <c r="N85" s="113">
        <f t="shared" si="68"/>
        <v>183050.68</v>
      </c>
      <c r="O85" s="36">
        <f t="shared" si="4"/>
        <v>0</v>
      </c>
      <c r="P85" s="36">
        <f t="shared" si="4"/>
        <v>0</v>
      </c>
      <c r="Q85" s="36">
        <f t="shared" si="4"/>
        <v>0</v>
      </c>
      <c r="R85" s="37">
        <f>R86+R87+R88+R89+R90+R91+R92+R93+R94+R95+R96+R97+R98+R99</f>
        <v>0</v>
      </c>
      <c r="S85" s="37">
        <f>S86+S87+S88+S89+S90+S91+S92+S93+S94+S95+S96+S97+S98+S99</f>
        <v>0</v>
      </c>
      <c r="T85" s="37">
        <f>T86+T87+T88+T89+T90+T91+T92+T93+T94+T95+T96+T97+T98+T99</f>
        <v>0</v>
      </c>
      <c r="U85" s="36">
        <f t="shared" si="66"/>
        <v>-183050.68</v>
      </c>
      <c r="V85" s="36">
        <f t="shared" si="66"/>
        <v>-183050.68</v>
      </c>
      <c r="W85" s="36">
        <f t="shared" si="66"/>
        <v>-183050.68</v>
      </c>
      <c r="X85" s="40"/>
      <c r="Y85" s="40"/>
      <c r="Z85" s="40"/>
    </row>
    <row r="86" spans="1:26" s="13" customFormat="1" ht="33" hidden="1" customHeight="1" x14ac:dyDescent="0.25">
      <c r="A86" s="11" t="s">
        <v>106</v>
      </c>
      <c r="B86" s="12" t="s">
        <v>227</v>
      </c>
      <c r="C86" s="38"/>
      <c r="D86" s="38"/>
      <c r="E86" s="38"/>
      <c r="F86" s="38"/>
      <c r="G86" s="38"/>
      <c r="H86" s="38"/>
      <c r="I86" s="35">
        <f t="shared" si="63"/>
        <v>0</v>
      </c>
      <c r="J86" s="35">
        <f t="shared" si="63"/>
        <v>0</v>
      </c>
      <c r="K86" s="35">
        <f t="shared" si="63"/>
        <v>0</v>
      </c>
      <c r="L86" s="50"/>
      <c r="M86" s="50"/>
      <c r="N86" s="50"/>
      <c r="O86" s="35">
        <f t="shared" si="4"/>
        <v>0</v>
      </c>
      <c r="P86" s="35">
        <f t="shared" si="4"/>
        <v>0</v>
      </c>
      <c r="Q86" s="35">
        <f t="shared" si="4"/>
        <v>0</v>
      </c>
      <c r="R86" s="38"/>
      <c r="S86" s="38"/>
      <c r="T86" s="38"/>
      <c r="U86" s="35">
        <f t="shared" si="66"/>
        <v>0</v>
      </c>
      <c r="V86" s="35">
        <f t="shared" si="66"/>
        <v>0</v>
      </c>
      <c r="W86" s="35">
        <f t="shared" si="66"/>
        <v>0</v>
      </c>
      <c r="X86" s="30"/>
      <c r="Y86" s="30"/>
      <c r="Z86" s="30"/>
    </row>
    <row r="87" spans="1:26" s="13" customFormat="1" ht="33" hidden="1" customHeight="1" x14ac:dyDescent="0.25">
      <c r="A87" s="11" t="s">
        <v>106</v>
      </c>
      <c r="B87" s="12" t="s">
        <v>228</v>
      </c>
      <c r="C87" s="38"/>
      <c r="D87" s="38"/>
      <c r="E87" s="38"/>
      <c r="F87" s="38"/>
      <c r="G87" s="38"/>
      <c r="H87" s="38"/>
      <c r="I87" s="35">
        <f t="shared" si="63"/>
        <v>0</v>
      </c>
      <c r="J87" s="35">
        <f t="shared" si="63"/>
        <v>0</v>
      </c>
      <c r="K87" s="35">
        <f t="shared" si="63"/>
        <v>0</v>
      </c>
      <c r="L87" s="50"/>
      <c r="M87" s="50"/>
      <c r="N87" s="50"/>
      <c r="O87" s="35">
        <f t="shared" ref="O87:Q130" si="69">L87-F87</f>
        <v>0</v>
      </c>
      <c r="P87" s="35">
        <f t="shared" si="69"/>
        <v>0</v>
      </c>
      <c r="Q87" s="35">
        <f t="shared" si="69"/>
        <v>0</v>
      </c>
      <c r="R87" s="38"/>
      <c r="S87" s="38"/>
      <c r="T87" s="38"/>
      <c r="U87" s="35">
        <f t="shared" si="66"/>
        <v>0</v>
      </c>
      <c r="V87" s="35">
        <f t="shared" si="66"/>
        <v>0</v>
      </c>
      <c r="W87" s="35">
        <f t="shared" si="66"/>
        <v>0</v>
      </c>
      <c r="X87" s="30"/>
      <c r="Y87" s="30"/>
      <c r="Z87" s="30"/>
    </row>
    <row r="88" spans="1:26" s="13" customFormat="1" ht="33" hidden="1" customHeight="1" x14ac:dyDescent="0.25">
      <c r="A88" s="11" t="s">
        <v>106</v>
      </c>
      <c r="B88" s="12" t="s">
        <v>229</v>
      </c>
      <c r="C88" s="38"/>
      <c r="D88" s="38"/>
      <c r="E88" s="38"/>
      <c r="F88" s="38"/>
      <c r="G88" s="38"/>
      <c r="H88" s="38"/>
      <c r="I88" s="35">
        <f t="shared" si="63"/>
        <v>0</v>
      </c>
      <c r="J88" s="35">
        <f t="shared" si="63"/>
        <v>0</v>
      </c>
      <c r="K88" s="35">
        <f t="shared" si="63"/>
        <v>0</v>
      </c>
      <c r="L88" s="50"/>
      <c r="M88" s="50"/>
      <c r="N88" s="50"/>
      <c r="O88" s="35">
        <f t="shared" si="69"/>
        <v>0</v>
      </c>
      <c r="P88" s="35">
        <f t="shared" si="69"/>
        <v>0</v>
      </c>
      <c r="Q88" s="35">
        <f t="shared" si="69"/>
        <v>0</v>
      </c>
      <c r="R88" s="38"/>
      <c r="S88" s="38"/>
      <c r="T88" s="38"/>
      <c r="U88" s="35">
        <f t="shared" si="66"/>
        <v>0</v>
      </c>
      <c r="V88" s="35">
        <f t="shared" si="66"/>
        <v>0</v>
      </c>
      <c r="W88" s="35">
        <f t="shared" si="66"/>
        <v>0</v>
      </c>
      <c r="X88" s="30"/>
      <c r="Y88" s="30"/>
      <c r="Z88" s="30"/>
    </row>
    <row r="89" spans="1:26" s="13" customFormat="1" ht="30.75" hidden="1" customHeight="1" x14ac:dyDescent="0.25">
      <c r="A89" s="11" t="s">
        <v>242</v>
      </c>
      <c r="B89" s="12" t="s">
        <v>246</v>
      </c>
      <c r="C89" s="38"/>
      <c r="D89" s="38"/>
      <c r="E89" s="38"/>
      <c r="F89" s="38"/>
      <c r="G89" s="38"/>
      <c r="H89" s="38"/>
      <c r="I89" s="35">
        <f t="shared" si="63"/>
        <v>0</v>
      </c>
      <c r="J89" s="35">
        <f t="shared" si="63"/>
        <v>0</v>
      </c>
      <c r="K89" s="35">
        <f t="shared" si="63"/>
        <v>0</v>
      </c>
      <c r="L89" s="50"/>
      <c r="M89" s="50"/>
      <c r="N89" s="50"/>
      <c r="O89" s="35">
        <f t="shared" si="69"/>
        <v>0</v>
      </c>
      <c r="P89" s="35">
        <f t="shared" si="69"/>
        <v>0</v>
      </c>
      <c r="Q89" s="35">
        <f t="shared" si="69"/>
        <v>0</v>
      </c>
      <c r="R89" s="38"/>
      <c r="S89" s="38"/>
      <c r="T89" s="38"/>
      <c r="U89" s="35">
        <f t="shared" si="66"/>
        <v>0</v>
      </c>
      <c r="V89" s="35">
        <f t="shared" si="66"/>
        <v>0</v>
      </c>
      <c r="W89" s="35">
        <f t="shared" si="66"/>
        <v>0</v>
      </c>
      <c r="X89" s="30"/>
      <c r="Y89" s="30"/>
      <c r="Z89" s="30"/>
    </row>
    <row r="90" spans="1:26" s="13" customFormat="1" ht="33" hidden="1" customHeight="1" x14ac:dyDescent="0.25">
      <c r="A90" s="11" t="s">
        <v>243</v>
      </c>
      <c r="B90" s="12" t="s">
        <v>247</v>
      </c>
      <c r="C90" s="38"/>
      <c r="D90" s="38"/>
      <c r="E90" s="38"/>
      <c r="F90" s="38"/>
      <c r="G90" s="38"/>
      <c r="H90" s="38"/>
      <c r="I90" s="35">
        <f t="shared" si="63"/>
        <v>0</v>
      </c>
      <c r="J90" s="35">
        <f t="shared" si="63"/>
        <v>0</v>
      </c>
      <c r="K90" s="35">
        <f t="shared" si="63"/>
        <v>0</v>
      </c>
      <c r="L90" s="50"/>
      <c r="M90" s="50"/>
      <c r="N90" s="50"/>
      <c r="O90" s="35">
        <f t="shared" si="69"/>
        <v>0</v>
      </c>
      <c r="P90" s="35">
        <f t="shared" si="69"/>
        <v>0</v>
      </c>
      <c r="Q90" s="35">
        <f t="shared" si="69"/>
        <v>0</v>
      </c>
      <c r="R90" s="38"/>
      <c r="S90" s="38"/>
      <c r="T90" s="38"/>
      <c r="U90" s="35">
        <f t="shared" si="66"/>
        <v>0</v>
      </c>
      <c r="V90" s="35">
        <f t="shared" si="66"/>
        <v>0</v>
      </c>
      <c r="W90" s="35">
        <f t="shared" si="66"/>
        <v>0</v>
      </c>
      <c r="X90" s="30"/>
      <c r="Y90" s="30"/>
      <c r="Z90" s="30"/>
    </row>
    <row r="91" spans="1:26" s="13" customFormat="1" ht="33.75" hidden="1" customHeight="1" x14ac:dyDescent="0.25">
      <c r="A91" s="11" t="s">
        <v>99</v>
      </c>
      <c r="B91" s="12" t="s">
        <v>100</v>
      </c>
      <c r="C91" s="38">
        <v>837.36</v>
      </c>
      <c r="D91" s="38">
        <v>837.36</v>
      </c>
      <c r="E91" s="38">
        <v>837.36</v>
      </c>
      <c r="F91" s="38">
        <v>837.36</v>
      </c>
      <c r="G91" s="38">
        <v>837.36</v>
      </c>
      <c r="H91" s="38">
        <v>837.36</v>
      </c>
      <c r="I91" s="35">
        <f t="shared" si="63"/>
        <v>0</v>
      </c>
      <c r="J91" s="35">
        <f t="shared" si="63"/>
        <v>0</v>
      </c>
      <c r="K91" s="35">
        <f t="shared" si="63"/>
        <v>0</v>
      </c>
      <c r="L91" s="50">
        <v>837.36</v>
      </c>
      <c r="M91" s="50">
        <v>837.36</v>
      </c>
      <c r="N91" s="50">
        <v>837.36</v>
      </c>
      <c r="O91" s="35">
        <f t="shared" si="69"/>
        <v>0</v>
      </c>
      <c r="P91" s="35">
        <f t="shared" si="69"/>
        <v>0</v>
      </c>
      <c r="Q91" s="35">
        <f t="shared" si="69"/>
        <v>0</v>
      </c>
      <c r="R91" s="38"/>
      <c r="S91" s="38"/>
      <c r="T91" s="38"/>
      <c r="U91" s="35">
        <f t="shared" si="66"/>
        <v>-837.36</v>
      </c>
      <c r="V91" s="35">
        <f t="shared" si="66"/>
        <v>-837.36</v>
      </c>
      <c r="W91" s="35">
        <f t="shared" si="66"/>
        <v>-837.36</v>
      </c>
      <c r="X91" s="30"/>
      <c r="Y91" s="30"/>
      <c r="Z91" s="30"/>
    </row>
    <row r="92" spans="1:26" s="13" customFormat="1" ht="34.5" hidden="1" customHeight="1" x14ac:dyDescent="0.25">
      <c r="A92" s="11" t="s">
        <v>97</v>
      </c>
      <c r="B92" s="12" t="s">
        <v>98</v>
      </c>
      <c r="C92" s="38">
        <v>137213.32</v>
      </c>
      <c r="D92" s="38">
        <v>137213.32</v>
      </c>
      <c r="E92" s="38">
        <v>137213.32</v>
      </c>
      <c r="F92" s="38">
        <v>137213.32</v>
      </c>
      <c r="G92" s="38">
        <v>137213.32</v>
      </c>
      <c r="H92" s="38">
        <v>137213.32</v>
      </c>
      <c r="I92" s="35">
        <f t="shared" si="63"/>
        <v>0</v>
      </c>
      <c r="J92" s="35">
        <f t="shared" si="63"/>
        <v>0</v>
      </c>
      <c r="K92" s="35">
        <f t="shared" si="63"/>
        <v>0</v>
      </c>
      <c r="L92" s="50">
        <v>137213.32</v>
      </c>
      <c r="M92" s="50">
        <v>137213.32</v>
      </c>
      <c r="N92" s="50">
        <v>137213.32</v>
      </c>
      <c r="O92" s="35">
        <f t="shared" si="69"/>
        <v>0</v>
      </c>
      <c r="P92" s="35">
        <f t="shared" si="69"/>
        <v>0</v>
      </c>
      <c r="Q92" s="35">
        <f t="shared" si="69"/>
        <v>0</v>
      </c>
      <c r="R92" s="38"/>
      <c r="S92" s="38"/>
      <c r="T92" s="38"/>
      <c r="U92" s="35">
        <f t="shared" si="66"/>
        <v>-137213.32</v>
      </c>
      <c r="V92" s="35">
        <f t="shared" si="66"/>
        <v>-137213.32</v>
      </c>
      <c r="W92" s="35">
        <f t="shared" si="66"/>
        <v>-137213.32</v>
      </c>
      <c r="X92" s="30"/>
      <c r="Y92" s="30"/>
      <c r="Z92" s="30"/>
    </row>
    <row r="93" spans="1:26" s="13" customFormat="1" ht="33.75" hidden="1" customHeight="1" x14ac:dyDescent="0.25">
      <c r="A93" s="11" t="s">
        <v>272</v>
      </c>
      <c r="B93" s="12" t="s">
        <v>273</v>
      </c>
      <c r="C93" s="38"/>
      <c r="D93" s="38"/>
      <c r="E93" s="38"/>
      <c r="F93" s="38"/>
      <c r="G93" s="38"/>
      <c r="H93" s="38"/>
      <c r="I93" s="35">
        <f t="shared" si="63"/>
        <v>0</v>
      </c>
      <c r="J93" s="35">
        <f t="shared" si="63"/>
        <v>0</v>
      </c>
      <c r="K93" s="35">
        <f t="shared" si="63"/>
        <v>0</v>
      </c>
      <c r="L93" s="50"/>
      <c r="M93" s="50"/>
      <c r="N93" s="50"/>
      <c r="O93" s="35">
        <f t="shared" si="69"/>
        <v>0</v>
      </c>
      <c r="P93" s="35">
        <f t="shared" si="69"/>
        <v>0</v>
      </c>
      <c r="Q93" s="35">
        <f t="shared" si="69"/>
        <v>0</v>
      </c>
      <c r="R93" s="38"/>
      <c r="S93" s="38"/>
      <c r="T93" s="38"/>
      <c r="U93" s="35">
        <f t="shared" si="66"/>
        <v>0</v>
      </c>
      <c r="V93" s="35">
        <f t="shared" si="66"/>
        <v>0</v>
      </c>
      <c r="W93" s="35">
        <f t="shared" si="66"/>
        <v>0</v>
      </c>
      <c r="X93" s="30"/>
      <c r="Y93" s="30"/>
      <c r="Z93" s="30"/>
    </row>
    <row r="94" spans="1:26" s="13" customFormat="1" ht="35.25" hidden="1" customHeight="1" x14ac:dyDescent="0.25">
      <c r="A94" s="11" t="s">
        <v>315</v>
      </c>
      <c r="B94" s="12" t="s">
        <v>316</v>
      </c>
      <c r="C94" s="38"/>
      <c r="D94" s="38"/>
      <c r="E94" s="38"/>
      <c r="F94" s="38"/>
      <c r="G94" s="38"/>
      <c r="H94" s="38"/>
      <c r="I94" s="35"/>
      <c r="J94" s="35"/>
      <c r="K94" s="35"/>
      <c r="L94" s="50"/>
      <c r="M94" s="50"/>
      <c r="N94" s="50"/>
      <c r="O94" s="35"/>
      <c r="P94" s="35"/>
      <c r="Q94" s="35"/>
      <c r="R94" s="38"/>
      <c r="S94" s="38"/>
      <c r="T94" s="38"/>
      <c r="U94" s="35"/>
      <c r="V94" s="35"/>
      <c r="W94" s="35"/>
      <c r="X94" s="30"/>
      <c r="Y94" s="30"/>
      <c r="Z94" s="30"/>
    </row>
    <row r="95" spans="1:26" s="13" customFormat="1" ht="35.25" hidden="1" customHeight="1" x14ac:dyDescent="0.25">
      <c r="A95" s="11" t="s">
        <v>317</v>
      </c>
      <c r="B95" s="12" t="s">
        <v>318</v>
      </c>
      <c r="C95" s="38"/>
      <c r="D95" s="38"/>
      <c r="E95" s="38"/>
      <c r="F95" s="38"/>
      <c r="G95" s="38"/>
      <c r="H95" s="38"/>
      <c r="I95" s="35"/>
      <c r="J95" s="35"/>
      <c r="K95" s="35"/>
      <c r="L95" s="50"/>
      <c r="M95" s="50"/>
      <c r="N95" s="50"/>
      <c r="O95" s="35"/>
      <c r="P95" s="35"/>
      <c r="Q95" s="35"/>
      <c r="R95" s="38"/>
      <c r="S95" s="38"/>
      <c r="T95" s="38"/>
      <c r="U95" s="35"/>
      <c r="V95" s="35"/>
      <c r="W95" s="35"/>
      <c r="X95" s="30"/>
      <c r="Y95" s="30"/>
      <c r="Z95" s="30"/>
    </row>
    <row r="96" spans="1:26" s="13" customFormat="1" ht="35.25" hidden="1" customHeight="1" x14ac:dyDescent="0.25">
      <c r="A96" s="11" t="s">
        <v>104</v>
      </c>
      <c r="B96" s="12" t="s">
        <v>103</v>
      </c>
      <c r="C96" s="38"/>
      <c r="D96" s="38"/>
      <c r="E96" s="38"/>
      <c r="F96" s="38"/>
      <c r="G96" s="38"/>
      <c r="H96" s="38"/>
      <c r="I96" s="35">
        <f t="shared" si="63"/>
        <v>0</v>
      </c>
      <c r="J96" s="35">
        <f t="shared" si="63"/>
        <v>0</v>
      </c>
      <c r="K96" s="35">
        <f t="shared" si="63"/>
        <v>0</v>
      </c>
      <c r="L96" s="50"/>
      <c r="M96" s="50"/>
      <c r="N96" s="50"/>
      <c r="O96" s="35">
        <f t="shared" si="69"/>
        <v>0</v>
      </c>
      <c r="P96" s="35">
        <f t="shared" si="69"/>
        <v>0</v>
      </c>
      <c r="Q96" s="35">
        <f t="shared" si="69"/>
        <v>0</v>
      </c>
      <c r="R96" s="38"/>
      <c r="S96" s="38"/>
      <c r="T96" s="38"/>
      <c r="U96" s="35">
        <f t="shared" si="66"/>
        <v>0</v>
      </c>
      <c r="V96" s="35">
        <f t="shared" si="66"/>
        <v>0</v>
      </c>
      <c r="W96" s="35">
        <f t="shared" si="66"/>
        <v>0</v>
      </c>
      <c r="X96" s="30"/>
      <c r="Y96" s="30"/>
      <c r="Z96" s="30"/>
    </row>
    <row r="97" spans="1:26" s="13" customFormat="1" ht="32.25" hidden="1" customHeight="1" x14ac:dyDescent="0.25">
      <c r="A97" s="11" t="s">
        <v>102</v>
      </c>
      <c r="B97" s="12" t="s">
        <v>101</v>
      </c>
      <c r="C97" s="38">
        <v>45000</v>
      </c>
      <c r="D97" s="38">
        <v>45000</v>
      </c>
      <c r="E97" s="38">
        <v>45000</v>
      </c>
      <c r="F97" s="38">
        <v>45000</v>
      </c>
      <c r="G97" s="38">
        <v>45000</v>
      </c>
      <c r="H97" s="38">
        <v>45000</v>
      </c>
      <c r="I97" s="35">
        <f t="shared" si="63"/>
        <v>0</v>
      </c>
      <c r="J97" s="35">
        <f t="shared" si="63"/>
        <v>0</v>
      </c>
      <c r="K97" s="35">
        <f t="shared" si="63"/>
        <v>0</v>
      </c>
      <c r="L97" s="50">
        <v>45000</v>
      </c>
      <c r="M97" s="50">
        <v>45000</v>
      </c>
      <c r="N97" s="50">
        <v>45000</v>
      </c>
      <c r="O97" s="35">
        <f t="shared" si="69"/>
        <v>0</v>
      </c>
      <c r="P97" s="35">
        <f t="shared" si="69"/>
        <v>0</v>
      </c>
      <c r="Q97" s="35">
        <f t="shared" si="69"/>
        <v>0</v>
      </c>
      <c r="R97" s="38"/>
      <c r="S97" s="38"/>
      <c r="T97" s="38"/>
      <c r="U97" s="35">
        <f t="shared" si="66"/>
        <v>-45000</v>
      </c>
      <c r="V97" s="35">
        <f t="shared" si="66"/>
        <v>-45000</v>
      </c>
      <c r="W97" s="35">
        <f t="shared" si="66"/>
        <v>-45000</v>
      </c>
      <c r="X97" s="30"/>
      <c r="Y97" s="30"/>
      <c r="Z97" s="30"/>
    </row>
    <row r="98" spans="1:26" s="13" customFormat="1" ht="35.25" hidden="1" customHeight="1" x14ac:dyDescent="0.25">
      <c r="A98" s="11" t="s">
        <v>244</v>
      </c>
      <c r="B98" s="12" t="s">
        <v>245</v>
      </c>
      <c r="C98" s="38"/>
      <c r="D98" s="38"/>
      <c r="E98" s="38"/>
      <c r="F98" s="38"/>
      <c r="G98" s="38"/>
      <c r="H98" s="38"/>
      <c r="I98" s="35">
        <f t="shared" si="63"/>
        <v>0</v>
      </c>
      <c r="J98" s="35">
        <f t="shared" si="63"/>
        <v>0</v>
      </c>
      <c r="K98" s="35">
        <f t="shared" si="63"/>
        <v>0</v>
      </c>
      <c r="L98" s="50"/>
      <c r="M98" s="50"/>
      <c r="N98" s="50"/>
      <c r="O98" s="35">
        <f t="shared" si="69"/>
        <v>0</v>
      </c>
      <c r="P98" s="35">
        <f t="shared" si="69"/>
        <v>0</v>
      </c>
      <c r="Q98" s="35">
        <f t="shared" si="69"/>
        <v>0</v>
      </c>
      <c r="R98" s="38"/>
      <c r="S98" s="38"/>
      <c r="T98" s="38"/>
      <c r="U98" s="35">
        <f t="shared" si="66"/>
        <v>0</v>
      </c>
      <c r="V98" s="35">
        <f t="shared" si="66"/>
        <v>0</v>
      </c>
      <c r="W98" s="35">
        <f t="shared" si="66"/>
        <v>0</v>
      </c>
      <c r="X98" s="30"/>
      <c r="Y98" s="30"/>
      <c r="Z98" s="30"/>
    </row>
    <row r="99" spans="1:26" s="13" customFormat="1" ht="3" hidden="1" customHeight="1" x14ac:dyDescent="0.25">
      <c r="A99" s="11" t="s">
        <v>274</v>
      </c>
      <c r="B99" s="12" t="s">
        <v>319</v>
      </c>
      <c r="C99" s="38"/>
      <c r="D99" s="38"/>
      <c r="E99" s="38"/>
      <c r="F99" s="38"/>
      <c r="G99" s="38"/>
      <c r="H99" s="38"/>
      <c r="I99" s="35">
        <f t="shared" si="63"/>
        <v>0</v>
      </c>
      <c r="J99" s="35">
        <f t="shared" si="63"/>
        <v>0</v>
      </c>
      <c r="K99" s="35">
        <f t="shared" si="63"/>
        <v>0</v>
      </c>
      <c r="L99" s="50"/>
      <c r="M99" s="50"/>
      <c r="N99" s="50"/>
      <c r="O99" s="35">
        <f t="shared" si="69"/>
        <v>0</v>
      </c>
      <c r="P99" s="35">
        <f t="shared" si="69"/>
        <v>0</v>
      </c>
      <c r="Q99" s="35">
        <f t="shared" si="69"/>
        <v>0</v>
      </c>
      <c r="R99" s="38"/>
      <c r="S99" s="38"/>
      <c r="T99" s="38"/>
      <c r="U99" s="35">
        <f t="shared" si="66"/>
        <v>0</v>
      </c>
      <c r="V99" s="35">
        <f t="shared" si="66"/>
        <v>0</v>
      </c>
      <c r="W99" s="35">
        <f t="shared" si="66"/>
        <v>0</v>
      </c>
      <c r="X99" s="30"/>
      <c r="Y99" s="30"/>
      <c r="Z99" s="30"/>
    </row>
    <row r="100" spans="1:26" s="7" customFormat="1" ht="33.75" customHeight="1" x14ac:dyDescent="0.25">
      <c r="A100" s="4" t="s">
        <v>96</v>
      </c>
      <c r="B100" s="8" t="s">
        <v>95</v>
      </c>
      <c r="C100" s="32">
        <f>SUM(C101:C108)</f>
        <v>423637.6</v>
      </c>
      <c r="D100" s="32">
        <f t="shared" ref="D100:E100" si="70">SUM(D101:D108)</f>
        <v>439351.6</v>
      </c>
      <c r="E100" s="32">
        <f t="shared" si="70"/>
        <v>452834.9</v>
      </c>
      <c r="F100" s="32">
        <f>SUM(F101:F108)</f>
        <v>423637.6</v>
      </c>
      <c r="G100" s="32">
        <f t="shared" ref="G100:H100" si="71">SUM(G101:G108)</f>
        <v>439351.6</v>
      </c>
      <c r="H100" s="32">
        <f t="shared" si="71"/>
        <v>452834.9</v>
      </c>
      <c r="I100" s="57">
        <f t="shared" si="63"/>
        <v>0</v>
      </c>
      <c r="J100" s="57">
        <f t="shared" si="63"/>
        <v>0</v>
      </c>
      <c r="K100" s="57">
        <f t="shared" si="63"/>
        <v>0</v>
      </c>
      <c r="L100" s="6">
        <f>SUM(L101:L108)</f>
        <v>423637.6</v>
      </c>
      <c r="M100" s="6">
        <f t="shared" ref="M100:N100" si="72">SUM(M101:M108)</f>
        <v>439351.6</v>
      </c>
      <c r="N100" s="6">
        <f t="shared" si="72"/>
        <v>452834.9</v>
      </c>
      <c r="O100" s="32">
        <f t="shared" si="69"/>
        <v>0</v>
      </c>
      <c r="P100" s="32">
        <f t="shared" si="69"/>
        <v>0</v>
      </c>
      <c r="Q100" s="32">
        <f t="shared" si="69"/>
        <v>0</v>
      </c>
      <c r="R100" s="32">
        <f>SUM(R101:R108)</f>
        <v>0</v>
      </c>
      <c r="S100" s="32">
        <f t="shared" ref="S100:T100" si="73">SUM(S101:S108)</f>
        <v>0</v>
      </c>
      <c r="T100" s="32">
        <f t="shared" si="73"/>
        <v>0</v>
      </c>
      <c r="U100" s="57">
        <f t="shared" si="66"/>
        <v>-423637.6</v>
      </c>
      <c r="V100" s="57">
        <f t="shared" si="66"/>
        <v>-439351.6</v>
      </c>
      <c r="W100" s="57">
        <f t="shared" si="66"/>
        <v>-452834.9</v>
      </c>
      <c r="X100" s="41"/>
      <c r="Y100" s="41"/>
      <c r="Z100" s="41"/>
    </row>
    <row r="101" spans="1:26" ht="33" hidden="1" customHeight="1" x14ac:dyDescent="0.25">
      <c r="A101" s="9" t="s">
        <v>94</v>
      </c>
      <c r="B101" s="16" t="s">
        <v>93</v>
      </c>
      <c r="C101" s="37"/>
      <c r="D101" s="37"/>
      <c r="E101" s="37"/>
      <c r="F101" s="37"/>
      <c r="G101" s="37"/>
      <c r="H101" s="37"/>
      <c r="I101" s="36">
        <f t="shared" si="63"/>
        <v>0</v>
      </c>
      <c r="J101" s="36">
        <f t="shared" si="63"/>
        <v>0</v>
      </c>
      <c r="K101" s="36">
        <f t="shared" si="63"/>
        <v>0</v>
      </c>
      <c r="L101" s="113"/>
      <c r="M101" s="113"/>
      <c r="N101" s="113"/>
      <c r="O101" s="36">
        <f t="shared" si="69"/>
        <v>0</v>
      </c>
      <c r="P101" s="36">
        <f t="shared" si="69"/>
        <v>0</v>
      </c>
      <c r="Q101" s="36">
        <f t="shared" si="69"/>
        <v>0</v>
      </c>
      <c r="R101" s="37"/>
      <c r="S101" s="37"/>
      <c r="T101" s="37"/>
      <c r="U101" s="36">
        <f t="shared" si="66"/>
        <v>0</v>
      </c>
      <c r="V101" s="36">
        <f t="shared" si="66"/>
        <v>0</v>
      </c>
      <c r="W101" s="36">
        <f t="shared" si="66"/>
        <v>0</v>
      </c>
      <c r="X101" s="40"/>
      <c r="Y101" s="40"/>
      <c r="Z101" s="40"/>
    </row>
    <row r="102" spans="1:26" ht="84" hidden="1" customHeight="1" x14ac:dyDescent="0.25">
      <c r="A102" s="9" t="s">
        <v>92</v>
      </c>
      <c r="B102" s="16" t="s">
        <v>91</v>
      </c>
      <c r="C102" s="37"/>
      <c r="D102" s="37"/>
      <c r="E102" s="37"/>
      <c r="F102" s="37"/>
      <c r="G102" s="37"/>
      <c r="H102" s="37"/>
      <c r="I102" s="36">
        <f t="shared" si="63"/>
        <v>0</v>
      </c>
      <c r="J102" s="36">
        <f t="shared" si="63"/>
        <v>0</v>
      </c>
      <c r="K102" s="36">
        <f t="shared" si="63"/>
        <v>0</v>
      </c>
      <c r="L102" s="113"/>
      <c r="M102" s="113"/>
      <c r="N102" s="113"/>
      <c r="O102" s="36">
        <f t="shared" si="69"/>
        <v>0</v>
      </c>
      <c r="P102" s="36">
        <f t="shared" si="69"/>
        <v>0</v>
      </c>
      <c r="Q102" s="36">
        <f t="shared" si="69"/>
        <v>0</v>
      </c>
      <c r="R102" s="37"/>
      <c r="S102" s="37"/>
      <c r="T102" s="37"/>
      <c r="U102" s="36">
        <f t="shared" si="66"/>
        <v>0</v>
      </c>
      <c r="V102" s="36">
        <f t="shared" si="66"/>
        <v>0</v>
      </c>
      <c r="W102" s="36">
        <f t="shared" si="66"/>
        <v>0</v>
      </c>
      <c r="X102" s="40"/>
      <c r="Y102" s="40"/>
      <c r="Z102" s="40"/>
    </row>
    <row r="103" spans="1:26" ht="82.5" hidden="1" customHeight="1" x14ac:dyDescent="0.25">
      <c r="A103" s="9" t="s">
        <v>226</v>
      </c>
      <c r="B103" s="16" t="s">
        <v>225</v>
      </c>
      <c r="C103" s="37"/>
      <c r="D103" s="37"/>
      <c r="E103" s="37"/>
      <c r="F103" s="37"/>
      <c r="G103" s="37"/>
      <c r="H103" s="37"/>
      <c r="I103" s="36">
        <f t="shared" si="63"/>
        <v>0</v>
      </c>
      <c r="J103" s="36">
        <f t="shared" si="63"/>
        <v>0</v>
      </c>
      <c r="K103" s="36">
        <f t="shared" si="63"/>
        <v>0</v>
      </c>
      <c r="L103" s="113"/>
      <c r="M103" s="113"/>
      <c r="N103" s="113"/>
      <c r="O103" s="36">
        <f t="shared" si="69"/>
        <v>0</v>
      </c>
      <c r="P103" s="36">
        <f t="shared" si="69"/>
        <v>0</v>
      </c>
      <c r="Q103" s="36">
        <f t="shared" si="69"/>
        <v>0</v>
      </c>
      <c r="R103" s="37"/>
      <c r="S103" s="37"/>
      <c r="T103" s="37"/>
      <c r="U103" s="36">
        <f t="shared" si="66"/>
        <v>0</v>
      </c>
      <c r="V103" s="36">
        <f t="shared" si="66"/>
        <v>0</v>
      </c>
      <c r="W103" s="36">
        <f t="shared" si="66"/>
        <v>0</v>
      </c>
      <c r="X103" s="40"/>
      <c r="Y103" s="40"/>
      <c r="Z103" s="40"/>
    </row>
    <row r="104" spans="1:26" ht="90.75" customHeight="1" x14ac:dyDescent="0.25">
      <c r="A104" s="9" t="s">
        <v>90</v>
      </c>
      <c r="B104" s="16" t="s">
        <v>89</v>
      </c>
      <c r="C104" s="37">
        <v>53637.599999999999</v>
      </c>
      <c r="D104" s="37">
        <v>49351.6</v>
      </c>
      <c r="E104" s="37">
        <v>42834.9</v>
      </c>
      <c r="F104" s="37">
        <v>53637.599999999999</v>
      </c>
      <c r="G104" s="37">
        <v>49351.6</v>
      </c>
      <c r="H104" s="37">
        <v>42834.9</v>
      </c>
      <c r="I104" s="36">
        <f t="shared" si="63"/>
        <v>0</v>
      </c>
      <c r="J104" s="36">
        <f t="shared" si="63"/>
        <v>0</v>
      </c>
      <c r="K104" s="36">
        <f t="shared" si="63"/>
        <v>0</v>
      </c>
      <c r="L104" s="113">
        <v>53637.599999999999</v>
      </c>
      <c r="M104" s="113">
        <v>49351.6</v>
      </c>
      <c r="N104" s="113">
        <v>42834.9</v>
      </c>
      <c r="O104" s="36">
        <f t="shared" si="69"/>
        <v>0</v>
      </c>
      <c r="P104" s="36">
        <f t="shared" si="69"/>
        <v>0</v>
      </c>
      <c r="Q104" s="36">
        <f t="shared" si="69"/>
        <v>0</v>
      </c>
      <c r="R104" s="37"/>
      <c r="S104" s="37"/>
      <c r="T104" s="37"/>
      <c r="U104" s="36">
        <f t="shared" si="66"/>
        <v>-53637.599999999999</v>
      </c>
      <c r="V104" s="36">
        <f t="shared" si="66"/>
        <v>-49351.6</v>
      </c>
      <c r="W104" s="36">
        <f t="shared" si="66"/>
        <v>-42834.9</v>
      </c>
      <c r="X104" s="40"/>
      <c r="Y104" s="40"/>
      <c r="Z104" s="40"/>
    </row>
    <row r="105" spans="1:26" ht="48.75" customHeight="1" x14ac:dyDescent="0.25">
      <c r="A105" s="9" t="s">
        <v>88</v>
      </c>
      <c r="B105" s="10" t="s">
        <v>87</v>
      </c>
      <c r="C105" s="37">
        <v>200000</v>
      </c>
      <c r="D105" s="37">
        <v>210000</v>
      </c>
      <c r="E105" s="37">
        <v>220000</v>
      </c>
      <c r="F105" s="37">
        <v>200000</v>
      </c>
      <c r="G105" s="37">
        <v>210000</v>
      </c>
      <c r="H105" s="37">
        <v>220000</v>
      </c>
      <c r="I105" s="36">
        <f t="shared" si="63"/>
        <v>0</v>
      </c>
      <c r="J105" s="36">
        <f t="shared" si="63"/>
        <v>0</v>
      </c>
      <c r="K105" s="36">
        <f t="shared" si="63"/>
        <v>0</v>
      </c>
      <c r="L105" s="113">
        <v>200000</v>
      </c>
      <c r="M105" s="113">
        <v>210000</v>
      </c>
      <c r="N105" s="113">
        <v>220000</v>
      </c>
      <c r="O105" s="36">
        <f t="shared" si="69"/>
        <v>0</v>
      </c>
      <c r="P105" s="36">
        <f t="shared" si="69"/>
        <v>0</v>
      </c>
      <c r="Q105" s="36">
        <f t="shared" si="69"/>
        <v>0</v>
      </c>
      <c r="R105" s="37"/>
      <c r="S105" s="37"/>
      <c r="T105" s="37"/>
      <c r="U105" s="36">
        <f t="shared" si="66"/>
        <v>-200000</v>
      </c>
      <c r="V105" s="36">
        <f t="shared" si="66"/>
        <v>-210000</v>
      </c>
      <c r="W105" s="36">
        <f t="shared" si="66"/>
        <v>-220000</v>
      </c>
      <c r="X105" s="40"/>
      <c r="Y105" s="40"/>
      <c r="Z105" s="40"/>
    </row>
    <row r="106" spans="1:26" ht="53.25" customHeight="1" x14ac:dyDescent="0.25">
      <c r="A106" s="60" t="s">
        <v>285</v>
      </c>
      <c r="B106" s="10" t="s">
        <v>284</v>
      </c>
      <c r="C106" s="37">
        <v>20000</v>
      </c>
      <c r="D106" s="37">
        <v>20000</v>
      </c>
      <c r="E106" s="37">
        <v>20000</v>
      </c>
      <c r="F106" s="37">
        <v>20000</v>
      </c>
      <c r="G106" s="37">
        <v>20000</v>
      </c>
      <c r="H106" s="37">
        <v>20000</v>
      </c>
      <c r="I106" s="36">
        <f t="shared" si="63"/>
        <v>0</v>
      </c>
      <c r="J106" s="36">
        <f t="shared" si="63"/>
        <v>0</v>
      </c>
      <c r="K106" s="36">
        <f t="shared" si="63"/>
        <v>0</v>
      </c>
      <c r="L106" s="113">
        <v>20000</v>
      </c>
      <c r="M106" s="113">
        <v>20000</v>
      </c>
      <c r="N106" s="113">
        <v>20000</v>
      </c>
      <c r="O106" s="36">
        <f t="shared" si="69"/>
        <v>0</v>
      </c>
      <c r="P106" s="36">
        <f t="shared" si="69"/>
        <v>0</v>
      </c>
      <c r="Q106" s="36">
        <f t="shared" si="69"/>
        <v>0</v>
      </c>
      <c r="R106" s="37"/>
      <c r="S106" s="37"/>
      <c r="T106" s="37"/>
      <c r="U106" s="36">
        <f t="shared" si="66"/>
        <v>-20000</v>
      </c>
      <c r="V106" s="36">
        <f t="shared" si="66"/>
        <v>-20000</v>
      </c>
      <c r="W106" s="36">
        <f t="shared" si="66"/>
        <v>-20000</v>
      </c>
      <c r="X106" s="40"/>
      <c r="Y106" s="40"/>
      <c r="Z106" s="40"/>
    </row>
    <row r="107" spans="1:26" ht="78.75" customHeight="1" x14ac:dyDescent="0.25">
      <c r="A107" s="9" t="s">
        <v>86</v>
      </c>
      <c r="B107" s="10" t="s">
        <v>85</v>
      </c>
      <c r="C107" s="37">
        <v>150000</v>
      </c>
      <c r="D107" s="37">
        <v>160000</v>
      </c>
      <c r="E107" s="37">
        <v>170000</v>
      </c>
      <c r="F107" s="37">
        <v>150000</v>
      </c>
      <c r="G107" s="37">
        <v>160000</v>
      </c>
      <c r="H107" s="37">
        <v>170000</v>
      </c>
      <c r="I107" s="36">
        <f t="shared" si="63"/>
        <v>0</v>
      </c>
      <c r="J107" s="36">
        <f t="shared" si="63"/>
        <v>0</v>
      </c>
      <c r="K107" s="36">
        <f t="shared" si="63"/>
        <v>0</v>
      </c>
      <c r="L107" s="113">
        <v>150000</v>
      </c>
      <c r="M107" s="113">
        <v>160000</v>
      </c>
      <c r="N107" s="113">
        <v>170000</v>
      </c>
      <c r="O107" s="36">
        <f t="shared" si="69"/>
        <v>0</v>
      </c>
      <c r="P107" s="36">
        <f t="shared" si="69"/>
        <v>0</v>
      </c>
      <c r="Q107" s="36">
        <f t="shared" si="69"/>
        <v>0</v>
      </c>
      <c r="R107" s="37"/>
      <c r="S107" s="37"/>
      <c r="T107" s="37"/>
      <c r="U107" s="36">
        <f t="shared" si="66"/>
        <v>-150000</v>
      </c>
      <c r="V107" s="36">
        <f t="shared" si="66"/>
        <v>-160000</v>
      </c>
      <c r="W107" s="36">
        <f t="shared" si="66"/>
        <v>-170000</v>
      </c>
      <c r="X107" s="40"/>
      <c r="Y107" s="40"/>
      <c r="Z107" s="40"/>
    </row>
    <row r="108" spans="1:26" ht="51" hidden="1" customHeight="1" x14ac:dyDescent="0.25">
      <c r="A108" s="60" t="s">
        <v>276</v>
      </c>
      <c r="B108" s="10" t="s">
        <v>275</v>
      </c>
      <c r="C108" s="37"/>
      <c r="D108" s="37"/>
      <c r="E108" s="37"/>
      <c r="F108" s="37"/>
      <c r="G108" s="37"/>
      <c r="H108" s="37"/>
      <c r="I108" s="36">
        <f t="shared" si="63"/>
        <v>0</v>
      </c>
      <c r="J108" s="36">
        <f t="shared" si="63"/>
        <v>0</v>
      </c>
      <c r="K108" s="36">
        <f t="shared" si="63"/>
        <v>0</v>
      </c>
      <c r="L108" s="113"/>
      <c r="M108" s="113"/>
      <c r="N108" s="113"/>
      <c r="O108" s="36">
        <f t="shared" si="69"/>
        <v>0</v>
      </c>
      <c r="P108" s="36">
        <f t="shared" si="69"/>
        <v>0</v>
      </c>
      <c r="Q108" s="36">
        <f t="shared" si="69"/>
        <v>0</v>
      </c>
      <c r="R108" s="37"/>
      <c r="S108" s="37"/>
      <c r="T108" s="37"/>
      <c r="U108" s="36">
        <f t="shared" si="66"/>
        <v>0</v>
      </c>
      <c r="V108" s="36">
        <f t="shared" si="66"/>
        <v>0</v>
      </c>
      <c r="W108" s="36">
        <f t="shared" si="66"/>
        <v>0</v>
      </c>
      <c r="X108" s="40"/>
      <c r="Y108" s="40"/>
      <c r="Z108" s="40"/>
    </row>
    <row r="109" spans="1:26" s="7" customFormat="1" ht="33.75" customHeight="1" x14ac:dyDescent="0.25">
      <c r="A109" s="4" t="s">
        <v>84</v>
      </c>
      <c r="B109" s="8" t="s">
        <v>83</v>
      </c>
      <c r="C109" s="32">
        <v>10000</v>
      </c>
      <c r="D109" s="32">
        <v>10000</v>
      </c>
      <c r="E109" s="32">
        <v>10000</v>
      </c>
      <c r="F109" s="32">
        <v>10000</v>
      </c>
      <c r="G109" s="32">
        <v>10000</v>
      </c>
      <c r="H109" s="32">
        <v>10000</v>
      </c>
      <c r="I109" s="57">
        <f t="shared" si="63"/>
        <v>0</v>
      </c>
      <c r="J109" s="57">
        <f t="shared" si="63"/>
        <v>0</v>
      </c>
      <c r="K109" s="57">
        <f t="shared" si="63"/>
        <v>0</v>
      </c>
      <c r="L109" s="6">
        <v>10000</v>
      </c>
      <c r="M109" s="6">
        <v>10000</v>
      </c>
      <c r="N109" s="6">
        <v>10000</v>
      </c>
      <c r="O109" s="57">
        <f t="shared" si="69"/>
        <v>0</v>
      </c>
      <c r="P109" s="57">
        <f t="shared" si="69"/>
        <v>0</v>
      </c>
      <c r="Q109" s="57">
        <f t="shared" si="69"/>
        <v>0</v>
      </c>
      <c r="R109" s="32"/>
      <c r="S109" s="32"/>
      <c r="T109" s="32"/>
      <c r="U109" s="57">
        <f t="shared" si="66"/>
        <v>-10000</v>
      </c>
      <c r="V109" s="57">
        <f t="shared" si="66"/>
        <v>-10000</v>
      </c>
      <c r="W109" s="57">
        <f t="shared" si="66"/>
        <v>-10000</v>
      </c>
      <c r="X109" s="41"/>
      <c r="Y109" s="41"/>
      <c r="Z109" s="41"/>
    </row>
    <row r="110" spans="1:26" s="7" customFormat="1" ht="28.5" customHeight="1" x14ac:dyDescent="0.25">
      <c r="A110" s="4" t="s">
        <v>82</v>
      </c>
      <c r="B110" s="8" t="s">
        <v>81</v>
      </c>
      <c r="C110" s="32">
        <f t="shared" ref="C110:H110" si="74">C111+C112+C118</f>
        <v>2000</v>
      </c>
      <c r="D110" s="32">
        <f t="shared" si="74"/>
        <v>2000</v>
      </c>
      <c r="E110" s="32">
        <f t="shared" si="74"/>
        <v>2000</v>
      </c>
      <c r="F110" s="32">
        <f t="shared" si="74"/>
        <v>2000</v>
      </c>
      <c r="G110" s="32">
        <f t="shared" si="74"/>
        <v>2000</v>
      </c>
      <c r="H110" s="32">
        <f t="shared" si="74"/>
        <v>2000</v>
      </c>
      <c r="I110" s="57">
        <f t="shared" si="63"/>
        <v>0</v>
      </c>
      <c r="J110" s="57">
        <f t="shared" si="63"/>
        <v>0</v>
      </c>
      <c r="K110" s="57">
        <f t="shared" si="63"/>
        <v>0</v>
      </c>
      <c r="L110" s="6">
        <f t="shared" ref="L110:N110" si="75">L111+L112+L118</f>
        <v>2000</v>
      </c>
      <c r="M110" s="6">
        <f t="shared" si="75"/>
        <v>2000</v>
      </c>
      <c r="N110" s="6">
        <f t="shared" si="75"/>
        <v>2000</v>
      </c>
      <c r="O110" s="57">
        <f t="shared" si="69"/>
        <v>0</v>
      </c>
      <c r="P110" s="57">
        <f t="shared" si="69"/>
        <v>0</v>
      </c>
      <c r="Q110" s="57">
        <f t="shared" si="69"/>
        <v>0</v>
      </c>
      <c r="R110" s="32">
        <f t="shared" ref="R110:T110" si="76">R111+R112+R118</f>
        <v>0</v>
      </c>
      <c r="S110" s="32">
        <f t="shared" si="76"/>
        <v>0</v>
      </c>
      <c r="T110" s="32">
        <f t="shared" si="76"/>
        <v>0</v>
      </c>
      <c r="U110" s="57">
        <f t="shared" si="66"/>
        <v>-2000</v>
      </c>
      <c r="V110" s="57">
        <f t="shared" si="66"/>
        <v>-2000</v>
      </c>
      <c r="W110" s="57">
        <f t="shared" si="66"/>
        <v>-2000</v>
      </c>
      <c r="X110" s="41"/>
      <c r="Y110" s="41"/>
      <c r="Z110" s="41"/>
    </row>
    <row r="111" spans="1:26" ht="28.5" hidden="1" customHeight="1" x14ac:dyDescent="0.25">
      <c r="A111" s="9" t="s">
        <v>80</v>
      </c>
      <c r="B111" s="10" t="s">
        <v>79</v>
      </c>
      <c r="C111" s="37"/>
      <c r="D111" s="37"/>
      <c r="E111" s="37"/>
      <c r="F111" s="37"/>
      <c r="G111" s="37"/>
      <c r="H111" s="37"/>
      <c r="I111" s="36">
        <f t="shared" si="63"/>
        <v>0</v>
      </c>
      <c r="J111" s="36">
        <f t="shared" si="63"/>
        <v>0</v>
      </c>
      <c r="K111" s="36">
        <f t="shared" si="63"/>
        <v>0</v>
      </c>
      <c r="L111" s="113"/>
      <c r="M111" s="113"/>
      <c r="N111" s="113"/>
      <c r="O111" s="36">
        <f t="shared" si="69"/>
        <v>0</v>
      </c>
      <c r="P111" s="36">
        <f t="shared" si="69"/>
        <v>0</v>
      </c>
      <c r="Q111" s="36">
        <f t="shared" si="69"/>
        <v>0</v>
      </c>
      <c r="R111" s="37"/>
      <c r="S111" s="37"/>
      <c r="T111" s="37"/>
      <c r="U111" s="36">
        <f t="shared" si="66"/>
        <v>0</v>
      </c>
      <c r="V111" s="36">
        <f t="shared" si="66"/>
        <v>0</v>
      </c>
      <c r="W111" s="36">
        <f t="shared" si="66"/>
        <v>0</v>
      </c>
      <c r="X111" s="40"/>
      <c r="Y111" s="40"/>
      <c r="Z111" s="40"/>
    </row>
    <row r="112" spans="1:26" ht="33" customHeight="1" x14ac:dyDescent="0.25">
      <c r="A112" s="9" t="s">
        <v>77</v>
      </c>
      <c r="B112" s="10" t="s">
        <v>78</v>
      </c>
      <c r="C112" s="37">
        <f>SUM(C113:C117)</f>
        <v>2000</v>
      </c>
      <c r="D112" s="37">
        <f t="shared" ref="D112:E112" si="77">SUM(D113:D117)</f>
        <v>2000</v>
      </c>
      <c r="E112" s="37">
        <f t="shared" si="77"/>
        <v>2000</v>
      </c>
      <c r="F112" s="37">
        <f t="shared" ref="F112:H112" si="78">SUM(F115:F117)</f>
        <v>2000</v>
      </c>
      <c r="G112" s="37">
        <f t="shared" si="78"/>
        <v>2000</v>
      </c>
      <c r="H112" s="37">
        <f t="shared" si="78"/>
        <v>2000</v>
      </c>
      <c r="I112" s="36">
        <f t="shared" si="63"/>
        <v>0</v>
      </c>
      <c r="J112" s="36">
        <f t="shared" si="63"/>
        <v>0</v>
      </c>
      <c r="K112" s="36">
        <f t="shared" si="63"/>
        <v>0</v>
      </c>
      <c r="L112" s="113">
        <f t="shared" ref="L112:N112" si="79">SUM(L115:L117)</f>
        <v>2000</v>
      </c>
      <c r="M112" s="113">
        <f t="shared" si="79"/>
        <v>2000</v>
      </c>
      <c r="N112" s="113">
        <f t="shared" si="79"/>
        <v>2000</v>
      </c>
      <c r="O112" s="36">
        <f t="shared" si="69"/>
        <v>0</v>
      </c>
      <c r="P112" s="36">
        <f t="shared" si="69"/>
        <v>0</v>
      </c>
      <c r="Q112" s="36">
        <f t="shared" si="69"/>
        <v>0</v>
      </c>
      <c r="R112" s="37">
        <f t="shared" ref="R112:T112" si="80">SUM(R115:R117)</f>
        <v>0</v>
      </c>
      <c r="S112" s="37">
        <f t="shared" si="80"/>
        <v>0</v>
      </c>
      <c r="T112" s="37">
        <f t="shared" si="80"/>
        <v>0</v>
      </c>
      <c r="U112" s="36">
        <f t="shared" si="66"/>
        <v>-2000</v>
      </c>
      <c r="V112" s="36">
        <f t="shared" si="66"/>
        <v>-2000</v>
      </c>
      <c r="W112" s="36">
        <f t="shared" si="66"/>
        <v>-2000</v>
      </c>
      <c r="X112" s="40"/>
      <c r="Y112" s="40"/>
      <c r="Z112" s="40"/>
    </row>
    <row r="113" spans="1:26" s="13" customFormat="1" ht="63" hidden="1" customHeight="1" x14ac:dyDescent="0.25">
      <c r="A113" s="11" t="s">
        <v>383</v>
      </c>
      <c r="B113" s="12" t="s">
        <v>129</v>
      </c>
      <c r="C113" s="38"/>
      <c r="D113" s="38"/>
      <c r="E113" s="38"/>
      <c r="F113" s="38"/>
      <c r="G113" s="38"/>
      <c r="H113" s="38"/>
      <c r="I113" s="35">
        <f t="shared" si="63"/>
        <v>0</v>
      </c>
      <c r="J113" s="35">
        <f t="shared" si="63"/>
        <v>0</v>
      </c>
      <c r="K113" s="35">
        <f t="shared" si="63"/>
        <v>0</v>
      </c>
      <c r="L113" s="50"/>
      <c r="M113" s="50"/>
      <c r="N113" s="50"/>
      <c r="O113" s="35">
        <f t="shared" si="69"/>
        <v>0</v>
      </c>
      <c r="P113" s="35">
        <f t="shared" si="69"/>
        <v>0</v>
      </c>
      <c r="Q113" s="35">
        <f t="shared" si="69"/>
        <v>0</v>
      </c>
      <c r="R113" s="38"/>
      <c r="S113" s="38"/>
      <c r="T113" s="38"/>
      <c r="U113" s="35">
        <f t="shared" si="66"/>
        <v>0</v>
      </c>
      <c r="V113" s="35">
        <f t="shared" si="66"/>
        <v>0</v>
      </c>
      <c r="W113" s="35">
        <f t="shared" si="66"/>
        <v>0</v>
      </c>
      <c r="X113" s="30"/>
      <c r="Y113" s="30"/>
      <c r="Z113" s="30"/>
    </row>
    <row r="114" spans="1:26" s="13" customFormat="1" ht="36" hidden="1" customHeight="1" x14ac:dyDescent="0.25">
      <c r="A114" s="11" t="s">
        <v>384</v>
      </c>
      <c r="B114" s="12" t="s">
        <v>391</v>
      </c>
      <c r="C114" s="38"/>
      <c r="D114" s="38"/>
      <c r="E114" s="38"/>
      <c r="F114" s="38"/>
      <c r="G114" s="38"/>
      <c r="H114" s="38"/>
      <c r="I114" s="35">
        <f t="shared" si="63"/>
        <v>0</v>
      </c>
      <c r="J114" s="35">
        <f t="shared" si="63"/>
        <v>0</v>
      </c>
      <c r="K114" s="35">
        <f t="shared" si="63"/>
        <v>0</v>
      </c>
      <c r="L114" s="50"/>
      <c r="M114" s="50"/>
      <c r="N114" s="50"/>
      <c r="O114" s="35">
        <f t="shared" si="69"/>
        <v>0</v>
      </c>
      <c r="P114" s="35">
        <f t="shared" si="69"/>
        <v>0</v>
      </c>
      <c r="Q114" s="35">
        <f t="shared" si="69"/>
        <v>0</v>
      </c>
      <c r="R114" s="38"/>
      <c r="S114" s="38"/>
      <c r="T114" s="38"/>
      <c r="U114" s="35">
        <f t="shared" si="66"/>
        <v>0</v>
      </c>
      <c r="V114" s="35">
        <f t="shared" si="66"/>
        <v>0</v>
      </c>
      <c r="W114" s="35">
        <f t="shared" si="66"/>
        <v>0</v>
      </c>
      <c r="X114" s="30"/>
      <c r="Y114" s="30"/>
      <c r="Z114" s="30"/>
    </row>
    <row r="115" spans="1:26" s="13" customFormat="1" ht="36" hidden="1" customHeight="1" x14ac:dyDescent="0.25">
      <c r="A115" s="11" t="s">
        <v>75</v>
      </c>
      <c r="B115" s="12" t="s">
        <v>76</v>
      </c>
      <c r="C115" s="38"/>
      <c r="D115" s="38"/>
      <c r="E115" s="38"/>
      <c r="F115" s="38"/>
      <c r="G115" s="38"/>
      <c r="H115" s="38"/>
      <c r="I115" s="35">
        <f t="shared" si="63"/>
        <v>0</v>
      </c>
      <c r="J115" s="35">
        <f t="shared" si="63"/>
        <v>0</v>
      </c>
      <c r="K115" s="35">
        <f t="shared" si="63"/>
        <v>0</v>
      </c>
      <c r="L115" s="50"/>
      <c r="M115" s="50"/>
      <c r="N115" s="50"/>
      <c r="O115" s="35">
        <f t="shared" si="69"/>
        <v>0</v>
      </c>
      <c r="P115" s="35">
        <f t="shared" si="69"/>
        <v>0</v>
      </c>
      <c r="Q115" s="35">
        <f t="shared" si="69"/>
        <v>0</v>
      </c>
      <c r="R115" s="38"/>
      <c r="S115" s="38"/>
      <c r="T115" s="38"/>
      <c r="U115" s="35">
        <f t="shared" si="66"/>
        <v>0</v>
      </c>
      <c r="V115" s="35">
        <f t="shared" si="66"/>
        <v>0</v>
      </c>
      <c r="W115" s="35">
        <f t="shared" si="66"/>
        <v>0</v>
      </c>
      <c r="X115" s="30"/>
      <c r="Y115" s="30"/>
      <c r="Z115" s="30"/>
    </row>
    <row r="116" spans="1:26" s="13" customFormat="1" ht="36" hidden="1" customHeight="1" x14ac:dyDescent="0.25">
      <c r="A116" s="11" t="s">
        <v>74</v>
      </c>
      <c r="B116" s="12" t="s">
        <v>76</v>
      </c>
      <c r="C116" s="38"/>
      <c r="D116" s="38"/>
      <c r="E116" s="38"/>
      <c r="F116" s="38"/>
      <c r="G116" s="38"/>
      <c r="H116" s="38"/>
      <c r="I116" s="35">
        <f t="shared" si="63"/>
        <v>0</v>
      </c>
      <c r="J116" s="35">
        <f t="shared" si="63"/>
        <v>0</v>
      </c>
      <c r="K116" s="35">
        <f t="shared" si="63"/>
        <v>0</v>
      </c>
      <c r="L116" s="50"/>
      <c r="M116" s="50"/>
      <c r="N116" s="50"/>
      <c r="O116" s="35">
        <f t="shared" si="69"/>
        <v>0</v>
      </c>
      <c r="P116" s="35">
        <f t="shared" si="69"/>
        <v>0</v>
      </c>
      <c r="Q116" s="35">
        <f t="shared" si="69"/>
        <v>0</v>
      </c>
      <c r="R116" s="38"/>
      <c r="S116" s="38"/>
      <c r="T116" s="38"/>
      <c r="U116" s="35">
        <f t="shared" si="66"/>
        <v>0</v>
      </c>
      <c r="V116" s="35">
        <f t="shared" si="66"/>
        <v>0</v>
      </c>
      <c r="W116" s="35">
        <f t="shared" si="66"/>
        <v>0</v>
      </c>
      <c r="X116" s="30"/>
      <c r="Y116" s="30"/>
      <c r="Z116" s="30"/>
    </row>
    <row r="117" spans="1:26" s="13" customFormat="1" ht="52.5" customHeight="1" x14ac:dyDescent="0.25">
      <c r="A117" s="11" t="s">
        <v>73</v>
      </c>
      <c r="B117" s="12" t="s">
        <v>72</v>
      </c>
      <c r="C117" s="38">
        <v>2000</v>
      </c>
      <c r="D117" s="38">
        <v>2000</v>
      </c>
      <c r="E117" s="38">
        <v>2000</v>
      </c>
      <c r="F117" s="38">
        <v>2000</v>
      </c>
      <c r="G117" s="38">
        <v>2000</v>
      </c>
      <c r="H117" s="38">
        <v>2000</v>
      </c>
      <c r="I117" s="35">
        <f t="shared" si="63"/>
        <v>0</v>
      </c>
      <c r="J117" s="35">
        <f t="shared" si="63"/>
        <v>0</v>
      </c>
      <c r="K117" s="35">
        <f t="shared" si="63"/>
        <v>0</v>
      </c>
      <c r="L117" s="50">
        <v>2000</v>
      </c>
      <c r="M117" s="50">
        <v>2000</v>
      </c>
      <c r="N117" s="50">
        <v>2000</v>
      </c>
      <c r="O117" s="35">
        <f t="shared" si="69"/>
        <v>0</v>
      </c>
      <c r="P117" s="35">
        <f t="shared" si="69"/>
        <v>0</v>
      </c>
      <c r="Q117" s="35">
        <f t="shared" si="69"/>
        <v>0</v>
      </c>
      <c r="R117" s="38"/>
      <c r="S117" s="38"/>
      <c r="T117" s="38"/>
      <c r="U117" s="35">
        <f t="shared" ref="U117:W132" si="81">R117-L117</f>
        <v>-2000</v>
      </c>
      <c r="V117" s="35">
        <f t="shared" si="81"/>
        <v>-2000</v>
      </c>
      <c r="W117" s="35">
        <f t="shared" si="81"/>
        <v>-2000</v>
      </c>
      <c r="X117" s="30"/>
      <c r="Y117" s="30"/>
      <c r="Z117" s="30"/>
    </row>
    <row r="118" spans="1:26" ht="30.75" hidden="1" customHeight="1" x14ac:dyDescent="0.25">
      <c r="A118" s="9" t="s">
        <v>71</v>
      </c>
      <c r="B118" s="10" t="s">
        <v>70</v>
      </c>
      <c r="C118" s="37"/>
      <c r="D118" s="37"/>
      <c r="E118" s="37"/>
      <c r="F118" s="37"/>
      <c r="G118" s="37"/>
      <c r="H118" s="37"/>
      <c r="I118" s="36">
        <f t="shared" si="63"/>
        <v>0</v>
      </c>
      <c r="J118" s="36">
        <f t="shared" si="63"/>
        <v>0</v>
      </c>
      <c r="K118" s="36">
        <f t="shared" si="63"/>
        <v>0</v>
      </c>
      <c r="L118" s="113"/>
      <c r="M118" s="113"/>
      <c r="N118" s="113"/>
      <c r="O118" s="36">
        <f t="shared" si="69"/>
        <v>0</v>
      </c>
      <c r="P118" s="36">
        <f t="shared" si="69"/>
        <v>0</v>
      </c>
      <c r="Q118" s="36">
        <f t="shared" si="69"/>
        <v>0</v>
      </c>
      <c r="R118" s="37"/>
      <c r="S118" s="37"/>
      <c r="T118" s="37"/>
      <c r="U118" s="36">
        <f t="shared" si="81"/>
        <v>0</v>
      </c>
      <c r="V118" s="36">
        <f t="shared" si="81"/>
        <v>0</v>
      </c>
      <c r="W118" s="36">
        <f t="shared" si="81"/>
        <v>0</v>
      </c>
      <c r="X118" s="40"/>
      <c r="Y118" s="40"/>
      <c r="Z118" s="40"/>
    </row>
    <row r="119" spans="1:26" s="13" customFormat="1" ht="36" hidden="1" customHeight="1" x14ac:dyDescent="0.25">
      <c r="A119" s="11"/>
      <c r="B119" s="12" t="s">
        <v>220</v>
      </c>
      <c r="C119" s="38"/>
      <c r="D119" s="38"/>
      <c r="E119" s="38"/>
      <c r="F119" s="38"/>
      <c r="G119" s="38"/>
      <c r="H119" s="38"/>
      <c r="I119" s="35">
        <f t="shared" si="63"/>
        <v>0</v>
      </c>
      <c r="J119" s="35">
        <f t="shared" si="63"/>
        <v>0</v>
      </c>
      <c r="K119" s="35">
        <f t="shared" si="63"/>
        <v>0</v>
      </c>
      <c r="L119" s="50"/>
      <c r="M119" s="50"/>
      <c r="N119" s="50"/>
      <c r="O119" s="35">
        <f t="shared" si="69"/>
        <v>0</v>
      </c>
      <c r="P119" s="35">
        <f t="shared" si="69"/>
        <v>0</v>
      </c>
      <c r="Q119" s="35">
        <f t="shared" si="69"/>
        <v>0</v>
      </c>
      <c r="R119" s="38"/>
      <c r="S119" s="38"/>
      <c r="T119" s="38"/>
      <c r="U119" s="35">
        <f t="shared" si="81"/>
        <v>0</v>
      </c>
      <c r="V119" s="35">
        <f t="shared" si="81"/>
        <v>0</v>
      </c>
      <c r="W119" s="35">
        <f t="shared" si="81"/>
        <v>0</v>
      </c>
      <c r="X119" s="30"/>
      <c r="Y119" s="30"/>
      <c r="Z119" s="30"/>
    </row>
    <row r="120" spans="1:26" s="7" customFormat="1" ht="34.5" customHeight="1" x14ac:dyDescent="0.25">
      <c r="A120" s="4" t="s">
        <v>69</v>
      </c>
      <c r="B120" s="5" t="s">
        <v>68</v>
      </c>
      <c r="C120" s="32">
        <f t="shared" ref="C120:E120" si="82">C122+C125+C189+C220+C235+C236+C237+C238+C242</f>
        <v>5991780.7350000013</v>
      </c>
      <c r="D120" s="32">
        <f t="shared" si="82"/>
        <v>6514866.8430000003</v>
      </c>
      <c r="E120" s="32">
        <f t="shared" si="82"/>
        <v>6513190.6860000007</v>
      </c>
      <c r="F120" s="98">
        <f t="shared" ref="F120:H120" si="83">F122+F125+F189+F220+F235+F236+F237+F238+F242</f>
        <v>6488846.0650000004</v>
      </c>
      <c r="G120" s="98">
        <f t="shared" si="83"/>
        <v>6514866.8430000003</v>
      </c>
      <c r="H120" s="98">
        <f t="shared" si="83"/>
        <v>6513190.6860000007</v>
      </c>
      <c r="I120" s="32">
        <f t="shared" si="63"/>
        <v>497065.32999999914</v>
      </c>
      <c r="J120" s="32">
        <f t="shared" si="63"/>
        <v>0</v>
      </c>
      <c r="K120" s="32">
        <f t="shared" si="63"/>
        <v>0</v>
      </c>
      <c r="L120" s="115">
        <f t="shared" ref="L120:N120" si="84">L122+L125+L189+L220+L235+L236+L237+L238+L242</f>
        <v>6866931.0650000004</v>
      </c>
      <c r="M120" s="115">
        <f t="shared" si="84"/>
        <v>10562619.453</v>
      </c>
      <c r="N120" s="115">
        <f t="shared" si="84"/>
        <v>7487475.9860000005</v>
      </c>
      <c r="O120" s="108">
        <f t="shared" si="69"/>
        <v>378085</v>
      </c>
      <c r="P120" s="108">
        <f t="shared" si="69"/>
        <v>4047752.6099999994</v>
      </c>
      <c r="Q120" s="108">
        <f t="shared" si="69"/>
        <v>974285.29999999981</v>
      </c>
      <c r="R120" s="32" t="e">
        <f>R122+R125+R189+R220+R235+R236+R237+R238+R242</f>
        <v>#REF!</v>
      </c>
      <c r="S120" s="32" t="e">
        <f>S122+S125+S189+S220+S235+S236+S237+S238+S242</f>
        <v>#REF!</v>
      </c>
      <c r="T120" s="32" t="e">
        <f>T122+T125+T189+T220+T235+T236+T237+T238+T242</f>
        <v>#REF!</v>
      </c>
      <c r="U120" s="32" t="e">
        <f t="shared" si="81"/>
        <v>#REF!</v>
      </c>
      <c r="V120" s="32" t="e">
        <f t="shared" si="81"/>
        <v>#REF!</v>
      </c>
      <c r="W120" s="32" t="e">
        <f t="shared" si="81"/>
        <v>#REF!</v>
      </c>
      <c r="X120" s="41"/>
      <c r="Y120" s="41"/>
      <c r="Z120" s="41"/>
    </row>
    <row r="121" spans="1:26" s="7" customFormat="1" ht="39" customHeight="1" x14ac:dyDescent="0.25">
      <c r="A121" s="20" t="s">
        <v>67</v>
      </c>
      <c r="B121" s="5" t="s">
        <v>66</v>
      </c>
      <c r="C121" s="32">
        <f t="shared" ref="C121:E121" si="85">C122+C125+C189+C220</f>
        <v>5991780.7350000013</v>
      </c>
      <c r="D121" s="32">
        <f t="shared" si="85"/>
        <v>6514866.8430000003</v>
      </c>
      <c r="E121" s="32">
        <f t="shared" si="85"/>
        <v>6513190.6860000007</v>
      </c>
      <c r="F121" s="98">
        <f t="shared" ref="F121:H121" si="86">F122+F125+F189+F220</f>
        <v>6488846.0650000004</v>
      </c>
      <c r="G121" s="98">
        <f t="shared" si="86"/>
        <v>6514866.8430000003</v>
      </c>
      <c r="H121" s="98">
        <f t="shared" si="86"/>
        <v>6513190.6860000007</v>
      </c>
      <c r="I121" s="32">
        <f t="shared" si="63"/>
        <v>497065.32999999914</v>
      </c>
      <c r="J121" s="32">
        <f t="shared" si="63"/>
        <v>0</v>
      </c>
      <c r="K121" s="32">
        <f t="shared" si="63"/>
        <v>0</v>
      </c>
      <c r="L121" s="115">
        <f t="shared" ref="L121:N121" si="87">L122+L125+L189+L220</f>
        <v>6866931.0650000004</v>
      </c>
      <c r="M121" s="115">
        <f t="shared" si="87"/>
        <v>10562619.453</v>
      </c>
      <c r="N121" s="115">
        <f t="shared" si="87"/>
        <v>7487475.9860000005</v>
      </c>
      <c r="O121" s="108">
        <f t="shared" si="69"/>
        <v>378085</v>
      </c>
      <c r="P121" s="108">
        <f t="shared" si="69"/>
        <v>4047752.6099999994</v>
      </c>
      <c r="Q121" s="108">
        <f t="shared" si="69"/>
        <v>974285.29999999981</v>
      </c>
      <c r="R121" s="32" t="e">
        <f>R122+R125+R189+R220</f>
        <v>#REF!</v>
      </c>
      <c r="S121" s="32" t="e">
        <f>S122+S125+S189+S220</f>
        <v>#REF!</v>
      </c>
      <c r="T121" s="32" t="e">
        <f>T122+T125+T189+T220</f>
        <v>#REF!</v>
      </c>
      <c r="U121" s="32" t="e">
        <f t="shared" si="81"/>
        <v>#REF!</v>
      </c>
      <c r="V121" s="32" t="e">
        <f t="shared" si="81"/>
        <v>#REF!</v>
      </c>
      <c r="W121" s="32" t="e">
        <f t="shared" si="81"/>
        <v>#REF!</v>
      </c>
      <c r="X121" s="41"/>
      <c r="Y121" s="41"/>
      <c r="Z121" s="41"/>
    </row>
    <row r="122" spans="1:26" s="7" customFormat="1" ht="34.5" hidden="1" customHeight="1" x14ac:dyDescent="0.25">
      <c r="A122" s="20" t="s">
        <v>65</v>
      </c>
      <c r="B122" s="8" t="s">
        <v>64</v>
      </c>
      <c r="C122" s="32">
        <f>SUM(C123:C124)</f>
        <v>0</v>
      </c>
      <c r="D122" s="32">
        <f>D123+D124</f>
        <v>0</v>
      </c>
      <c r="E122" s="32">
        <f>E123+E124</f>
        <v>0</v>
      </c>
      <c r="F122" s="98">
        <f>SUM(F123:F124)</f>
        <v>0</v>
      </c>
      <c r="G122" s="98">
        <f>G123+G124</f>
        <v>0</v>
      </c>
      <c r="H122" s="98">
        <f>H123+H124</f>
        <v>0</v>
      </c>
      <c r="I122" s="57">
        <f t="shared" si="63"/>
        <v>0</v>
      </c>
      <c r="J122" s="57">
        <f t="shared" si="63"/>
        <v>0</v>
      </c>
      <c r="K122" s="57">
        <f t="shared" si="63"/>
        <v>0</v>
      </c>
      <c r="L122" s="115">
        <f>SUM(L123:L124)</f>
        <v>0</v>
      </c>
      <c r="M122" s="115">
        <f>M123+M124</f>
        <v>0</v>
      </c>
      <c r="N122" s="115">
        <f>N123+N124</f>
        <v>0</v>
      </c>
      <c r="O122" s="109">
        <f t="shared" si="69"/>
        <v>0</v>
      </c>
      <c r="P122" s="109">
        <f t="shared" si="69"/>
        <v>0</v>
      </c>
      <c r="Q122" s="109">
        <f t="shared" si="69"/>
        <v>0</v>
      </c>
      <c r="R122" s="32">
        <f>SUM(R123:R124)</f>
        <v>0</v>
      </c>
      <c r="S122" s="32">
        <f>S123+S124</f>
        <v>0</v>
      </c>
      <c r="T122" s="32">
        <f>T123+T124</f>
        <v>0</v>
      </c>
      <c r="U122" s="57">
        <f t="shared" si="81"/>
        <v>0</v>
      </c>
      <c r="V122" s="57">
        <f t="shared" si="81"/>
        <v>0</v>
      </c>
      <c r="W122" s="57">
        <f t="shared" si="81"/>
        <v>0</v>
      </c>
      <c r="X122" s="41"/>
      <c r="Y122" s="41"/>
      <c r="Z122" s="41"/>
    </row>
    <row r="123" spans="1:26" ht="36" hidden="1" customHeight="1" x14ac:dyDescent="0.25">
      <c r="A123" s="9" t="s">
        <v>63</v>
      </c>
      <c r="B123" s="21" t="s">
        <v>62</v>
      </c>
      <c r="C123" s="37"/>
      <c r="D123" s="37"/>
      <c r="E123" s="37"/>
      <c r="F123" s="103"/>
      <c r="G123" s="103"/>
      <c r="H123" s="103"/>
      <c r="I123" s="36">
        <f t="shared" si="63"/>
        <v>0</v>
      </c>
      <c r="J123" s="36">
        <f t="shared" si="63"/>
        <v>0</v>
      </c>
      <c r="K123" s="36">
        <f t="shared" si="63"/>
        <v>0</v>
      </c>
      <c r="L123" s="116"/>
      <c r="M123" s="116"/>
      <c r="N123" s="116"/>
      <c r="O123" s="110">
        <f t="shared" si="69"/>
        <v>0</v>
      </c>
      <c r="P123" s="110">
        <f t="shared" si="69"/>
        <v>0</v>
      </c>
      <c r="Q123" s="110">
        <f t="shared" si="69"/>
        <v>0</v>
      </c>
      <c r="R123" s="37"/>
      <c r="S123" s="37"/>
      <c r="T123" s="37"/>
      <c r="U123" s="36">
        <f t="shared" si="81"/>
        <v>0</v>
      </c>
      <c r="V123" s="36">
        <f t="shared" si="81"/>
        <v>0</v>
      </c>
      <c r="W123" s="36">
        <f t="shared" si="81"/>
        <v>0</v>
      </c>
      <c r="X123" s="40"/>
      <c r="Y123" s="40"/>
      <c r="Z123" s="40"/>
    </row>
    <row r="124" spans="1:26" ht="31.5" hidden="1" customHeight="1" x14ac:dyDescent="0.25">
      <c r="A124" s="9" t="s">
        <v>61</v>
      </c>
      <c r="B124" s="21" t="s">
        <v>60</v>
      </c>
      <c r="C124" s="36"/>
      <c r="D124" s="37"/>
      <c r="E124" s="37"/>
      <c r="F124" s="102"/>
      <c r="G124" s="103"/>
      <c r="H124" s="103"/>
      <c r="I124" s="36">
        <f t="shared" si="63"/>
        <v>0</v>
      </c>
      <c r="J124" s="36">
        <f t="shared" si="63"/>
        <v>0</v>
      </c>
      <c r="K124" s="36">
        <f t="shared" si="63"/>
        <v>0</v>
      </c>
      <c r="L124" s="117"/>
      <c r="M124" s="116"/>
      <c r="N124" s="116"/>
      <c r="O124" s="110">
        <f t="shared" si="69"/>
        <v>0</v>
      </c>
      <c r="P124" s="110">
        <f t="shared" si="69"/>
        <v>0</v>
      </c>
      <c r="Q124" s="110">
        <f t="shared" si="69"/>
        <v>0</v>
      </c>
      <c r="R124" s="36"/>
      <c r="S124" s="37"/>
      <c r="T124" s="37"/>
      <c r="U124" s="36">
        <f t="shared" si="81"/>
        <v>0</v>
      </c>
      <c r="V124" s="36">
        <f t="shared" si="81"/>
        <v>0</v>
      </c>
      <c r="W124" s="36">
        <f t="shared" si="81"/>
        <v>0</v>
      </c>
      <c r="X124" s="40"/>
      <c r="Y124" s="40"/>
      <c r="Z124" s="40"/>
    </row>
    <row r="125" spans="1:26" s="7" customFormat="1" ht="38.25" customHeight="1" x14ac:dyDescent="0.25">
      <c r="A125" s="4" t="s">
        <v>59</v>
      </c>
      <c r="B125" s="8" t="s">
        <v>58</v>
      </c>
      <c r="C125" s="32">
        <f>C126+C130+C133+C134+C136+C138+C140+C141+C142+C143+C144+C148+C149+C150+C151+C152+C153+C157+C163+C164+C166+C169+C170+C173</f>
        <v>3102389.2300000004</v>
      </c>
      <c r="D125" s="32">
        <f t="shared" ref="D125:E125" si="88">D126+D130+D133+D134+D136+D138+D140+D141+D142+D143+D144+D148+D149+D150+D151+D152+D153+D157+D163+D164+D166+D169+D170+D173</f>
        <v>4100743.88</v>
      </c>
      <c r="E125" s="32">
        <f t="shared" si="88"/>
        <v>4100920.9</v>
      </c>
      <c r="F125" s="98">
        <f>F126+F130+F133+F134+F136+F138+F140+F141+F142+F143+F144+F148+F149+F150+F151+F152+F153+F157+F163+F164+F166+F169+F170+F173</f>
        <v>3579222.83</v>
      </c>
      <c r="G125" s="98">
        <f t="shared" ref="G125:H125" si="89">G126+G130+G133+G134+G136+G138+G140+G141+G142+G143+G144+G148+G149+G150+G151+G152+G153+G157+G163+G164+G166+G169+G170+G173</f>
        <v>4100743.88</v>
      </c>
      <c r="H125" s="98">
        <f t="shared" si="89"/>
        <v>4100920.9</v>
      </c>
      <c r="I125" s="32">
        <f>F125-C125</f>
        <v>476833.59999999963</v>
      </c>
      <c r="J125" s="32">
        <f>G125-D125</f>
        <v>0</v>
      </c>
      <c r="K125" s="32">
        <f t="shared" si="63"/>
        <v>0</v>
      </c>
      <c r="L125" s="115">
        <f>L126+L130+L133+L134+L136+L138+L140+L141+L142+L143+L144+L148+L149+L150+L151+L152+L153+L157+L163+L164+L166+L169+L170+L173</f>
        <v>3957307.83</v>
      </c>
      <c r="M125" s="115">
        <f t="shared" ref="M125:N125" si="90">M126+M130+M133+M134+M136+M138+M140+M141+M142+M143+M144+M148+M149+M150+M151+M152+M153+M157+M163+M164+M166+M169+M170+M173</f>
        <v>8148496.4900000002</v>
      </c>
      <c r="N125" s="115">
        <f t="shared" si="90"/>
        <v>5075206.2</v>
      </c>
      <c r="O125" s="108">
        <f t="shared" si="69"/>
        <v>378085</v>
      </c>
      <c r="P125" s="108">
        <f t="shared" si="69"/>
        <v>4047752.6100000003</v>
      </c>
      <c r="Q125" s="108">
        <f t="shared" si="69"/>
        <v>974285.30000000028</v>
      </c>
      <c r="R125" s="32" t="e">
        <f>R126+R130+R134+R136+R138+R140+R141+R142+R143+R144+R148+R149+R150+R152+R153+R157+R164+R166+R169+R170+R173</f>
        <v>#REF!</v>
      </c>
      <c r="S125" s="32" t="e">
        <f>S126+S130+S134+S136+S138+S140+S141+S142+S143+S144+S148+S149+S150+S152+S153+S157+S164+S166+S169+S170+S173</f>
        <v>#REF!</v>
      </c>
      <c r="T125" s="32" t="e">
        <f>T126+T130+T134+T136+T138+T140+T141+T142+T143+T144+T148+T149+T150+T152+T153+T157+T164+T166+T169+T170+T173</f>
        <v>#REF!</v>
      </c>
      <c r="U125" s="32" t="e">
        <f>R125-L125</f>
        <v>#REF!</v>
      </c>
      <c r="V125" s="32" t="e">
        <f>S125-M125</f>
        <v>#REF!</v>
      </c>
      <c r="W125" s="32" t="e">
        <f>T125-N125</f>
        <v>#REF!</v>
      </c>
      <c r="X125" s="41"/>
      <c r="Y125" s="41"/>
      <c r="Z125" s="41"/>
    </row>
    <row r="126" spans="1:26" ht="81.75" customHeight="1" x14ac:dyDescent="0.25">
      <c r="A126" s="22" t="s">
        <v>57</v>
      </c>
      <c r="B126" s="23" t="s">
        <v>56</v>
      </c>
      <c r="C126" s="33">
        <f>SUM(C127:C129)</f>
        <v>30719.17</v>
      </c>
      <c r="D126" s="33">
        <f t="shared" ref="D126:E126" si="91">SUM(D127:D129)</f>
        <v>0</v>
      </c>
      <c r="E126" s="33">
        <f t="shared" si="91"/>
        <v>0</v>
      </c>
      <c r="F126" s="33">
        <f>SUM(F127:F129)</f>
        <v>30719.17</v>
      </c>
      <c r="G126" s="33">
        <f t="shared" ref="G126:H126" si="92">SUM(G127:G129)</f>
        <v>0</v>
      </c>
      <c r="H126" s="33">
        <f t="shared" si="92"/>
        <v>0</v>
      </c>
      <c r="I126" s="33">
        <f t="shared" si="63"/>
        <v>0</v>
      </c>
      <c r="J126" s="33">
        <f t="shared" si="63"/>
        <v>0</v>
      </c>
      <c r="K126" s="33">
        <f t="shared" si="63"/>
        <v>0</v>
      </c>
      <c r="L126" s="118">
        <f>SUM(L127:L129)</f>
        <v>30719.17</v>
      </c>
      <c r="M126" s="118">
        <f t="shared" ref="M126:N126" si="93">SUM(M127:M129)</f>
        <v>0</v>
      </c>
      <c r="N126" s="118">
        <f t="shared" si="93"/>
        <v>0</v>
      </c>
      <c r="O126" s="33">
        <f t="shared" si="69"/>
        <v>0</v>
      </c>
      <c r="P126" s="33">
        <f t="shared" si="69"/>
        <v>0</v>
      </c>
      <c r="Q126" s="33">
        <f t="shared" si="69"/>
        <v>0</v>
      </c>
      <c r="R126" s="33">
        <f>SUM(R127:R129)</f>
        <v>0</v>
      </c>
      <c r="S126" s="33">
        <f t="shared" ref="S126:T126" si="94">SUM(S127:S129)</f>
        <v>0</v>
      </c>
      <c r="T126" s="33">
        <f t="shared" si="94"/>
        <v>0</v>
      </c>
      <c r="U126" s="33">
        <f t="shared" si="81"/>
        <v>-30719.17</v>
      </c>
      <c r="V126" s="33">
        <f t="shared" si="81"/>
        <v>0</v>
      </c>
      <c r="W126" s="33">
        <f t="shared" si="81"/>
        <v>0</v>
      </c>
      <c r="X126" s="40"/>
      <c r="Y126" s="40"/>
      <c r="Z126" s="40"/>
    </row>
    <row r="127" spans="1:26" s="13" customFormat="1" ht="48" customHeight="1" x14ac:dyDescent="0.25">
      <c r="A127" s="66"/>
      <c r="B127" s="61" t="s">
        <v>55</v>
      </c>
      <c r="C127" s="34">
        <v>30719.17</v>
      </c>
      <c r="D127" s="67">
        <v>0</v>
      </c>
      <c r="E127" s="67">
        <v>0</v>
      </c>
      <c r="F127" s="34">
        <v>30719.17</v>
      </c>
      <c r="G127" s="67">
        <v>0</v>
      </c>
      <c r="H127" s="67">
        <v>0</v>
      </c>
      <c r="I127" s="34">
        <f t="shared" si="63"/>
        <v>0</v>
      </c>
      <c r="J127" s="34">
        <f t="shared" si="63"/>
        <v>0</v>
      </c>
      <c r="K127" s="34">
        <f t="shared" si="63"/>
        <v>0</v>
      </c>
      <c r="L127" s="119">
        <v>30719.17</v>
      </c>
      <c r="M127" s="119">
        <v>0</v>
      </c>
      <c r="N127" s="119">
        <v>0</v>
      </c>
      <c r="O127" s="34">
        <f t="shared" si="69"/>
        <v>0</v>
      </c>
      <c r="P127" s="34">
        <f t="shared" si="69"/>
        <v>0</v>
      </c>
      <c r="Q127" s="34">
        <f t="shared" si="69"/>
        <v>0</v>
      </c>
      <c r="R127" s="34"/>
      <c r="S127" s="34"/>
      <c r="T127" s="34"/>
      <c r="U127" s="34">
        <f t="shared" si="81"/>
        <v>-30719.17</v>
      </c>
      <c r="V127" s="34">
        <f t="shared" si="81"/>
        <v>0</v>
      </c>
      <c r="W127" s="34">
        <f t="shared" si="81"/>
        <v>0</v>
      </c>
      <c r="X127" s="30"/>
      <c r="Y127" s="30"/>
      <c r="Z127" s="30"/>
    </row>
    <row r="128" spans="1:26" s="13" customFormat="1" ht="29.25" hidden="1" customHeight="1" x14ac:dyDescent="0.25">
      <c r="A128" s="62"/>
      <c r="B128" s="61" t="s">
        <v>54</v>
      </c>
      <c r="C128" s="34">
        <v>0</v>
      </c>
      <c r="D128" s="67">
        <v>0</v>
      </c>
      <c r="E128" s="67">
        <v>0</v>
      </c>
      <c r="F128" s="34"/>
      <c r="G128" s="34"/>
      <c r="H128" s="34"/>
      <c r="I128" s="34">
        <f t="shared" si="63"/>
        <v>0</v>
      </c>
      <c r="J128" s="34">
        <f t="shared" si="63"/>
        <v>0</v>
      </c>
      <c r="K128" s="34">
        <f t="shared" si="63"/>
        <v>0</v>
      </c>
      <c r="L128" s="119"/>
      <c r="M128" s="119"/>
      <c r="N128" s="119"/>
      <c r="O128" s="34">
        <f t="shared" si="69"/>
        <v>0</v>
      </c>
      <c r="P128" s="34">
        <f t="shared" si="69"/>
        <v>0</v>
      </c>
      <c r="Q128" s="34">
        <f t="shared" si="69"/>
        <v>0</v>
      </c>
      <c r="R128" s="34"/>
      <c r="S128" s="34"/>
      <c r="T128" s="34"/>
      <c r="U128" s="34">
        <f t="shared" si="81"/>
        <v>0</v>
      </c>
      <c r="V128" s="34">
        <f t="shared" si="81"/>
        <v>0</v>
      </c>
      <c r="W128" s="34">
        <f t="shared" si="81"/>
        <v>0</v>
      </c>
      <c r="X128" s="30"/>
      <c r="Y128" s="30"/>
      <c r="Z128" s="30"/>
    </row>
    <row r="129" spans="1:26" s="13" customFormat="1" ht="34.5" hidden="1" customHeight="1" x14ac:dyDescent="0.25">
      <c r="A129" s="62"/>
      <c r="B129" s="61" t="s">
        <v>239</v>
      </c>
      <c r="C129" s="34">
        <v>0</v>
      </c>
      <c r="D129" s="67">
        <v>0</v>
      </c>
      <c r="E129" s="67">
        <v>0</v>
      </c>
      <c r="F129" s="34"/>
      <c r="G129" s="34"/>
      <c r="H129" s="34"/>
      <c r="I129" s="34">
        <f t="shared" si="63"/>
        <v>0</v>
      </c>
      <c r="J129" s="34">
        <f t="shared" si="63"/>
        <v>0</v>
      </c>
      <c r="K129" s="34">
        <f t="shared" si="63"/>
        <v>0</v>
      </c>
      <c r="L129" s="119"/>
      <c r="M129" s="119"/>
      <c r="N129" s="119"/>
      <c r="O129" s="34">
        <f t="shared" si="69"/>
        <v>0</v>
      </c>
      <c r="P129" s="34">
        <f t="shared" si="69"/>
        <v>0</v>
      </c>
      <c r="Q129" s="34">
        <f t="shared" si="69"/>
        <v>0</v>
      </c>
      <c r="R129" s="34"/>
      <c r="S129" s="34"/>
      <c r="T129" s="34"/>
      <c r="U129" s="34">
        <f t="shared" si="81"/>
        <v>0</v>
      </c>
      <c r="V129" s="34">
        <f t="shared" si="81"/>
        <v>0</v>
      </c>
      <c r="W129" s="34">
        <f t="shared" si="81"/>
        <v>0</v>
      </c>
      <c r="X129" s="30"/>
      <c r="Y129" s="30"/>
      <c r="Z129" s="30"/>
    </row>
    <row r="130" spans="1:26" ht="79.5" customHeight="1" x14ac:dyDescent="0.25">
      <c r="A130" s="25" t="s">
        <v>53</v>
      </c>
      <c r="B130" s="23" t="s">
        <v>52</v>
      </c>
      <c r="C130" s="33">
        <f t="shared" ref="C130" si="95">SUM(C131:C134)</f>
        <v>1178704.29</v>
      </c>
      <c r="D130" s="33">
        <f>SUM(D131:D132)</f>
        <v>246507.4</v>
      </c>
      <c r="E130" s="33">
        <f>SUM(E131:E132)</f>
        <v>0</v>
      </c>
      <c r="F130" s="33">
        <f t="shared" ref="F130" si="96">SUM(F131:F134)</f>
        <v>1178704.29</v>
      </c>
      <c r="G130" s="33">
        <f>SUM(G131:G132)</f>
        <v>246507.4</v>
      </c>
      <c r="H130" s="33">
        <f>SUM(H131:H132)</f>
        <v>0</v>
      </c>
      <c r="I130" s="33">
        <f t="shared" si="63"/>
        <v>0</v>
      </c>
      <c r="J130" s="33">
        <f t="shared" si="63"/>
        <v>0</v>
      </c>
      <c r="K130" s="33">
        <f t="shared" si="63"/>
        <v>0</v>
      </c>
      <c r="L130" s="118">
        <f t="shared" ref="L130" si="97">SUM(L131:L134)</f>
        <v>1178704.29</v>
      </c>
      <c r="M130" s="118">
        <f>SUM(M131:M132)</f>
        <v>246507.4</v>
      </c>
      <c r="N130" s="118">
        <f>SUM(N131:N132)</f>
        <v>0</v>
      </c>
      <c r="O130" s="33">
        <f t="shared" si="69"/>
        <v>0</v>
      </c>
      <c r="P130" s="33">
        <f t="shared" si="69"/>
        <v>0</v>
      </c>
      <c r="Q130" s="33">
        <f t="shared" si="69"/>
        <v>0</v>
      </c>
      <c r="R130" s="33">
        <f>R131+R132</f>
        <v>0</v>
      </c>
      <c r="S130" s="33">
        <f>S131+S132</f>
        <v>0</v>
      </c>
      <c r="T130" s="33">
        <f>T131+T132</f>
        <v>0</v>
      </c>
      <c r="U130" s="33">
        <f>R130-L130</f>
        <v>-1178704.29</v>
      </c>
      <c r="V130" s="33">
        <f t="shared" si="81"/>
        <v>-246507.4</v>
      </c>
      <c r="W130" s="33">
        <f t="shared" si="81"/>
        <v>0</v>
      </c>
      <c r="X130" s="40"/>
      <c r="Y130" s="40"/>
      <c r="Z130" s="40"/>
    </row>
    <row r="131" spans="1:26" s="13" customFormat="1" ht="48" hidden="1" customHeight="1" x14ac:dyDescent="0.25">
      <c r="A131" s="76"/>
      <c r="B131" s="77" t="s">
        <v>347</v>
      </c>
      <c r="C131" s="85">
        <v>0</v>
      </c>
      <c r="D131" s="85">
        <v>0</v>
      </c>
      <c r="E131" s="34">
        <v>0</v>
      </c>
      <c r="F131" s="34"/>
      <c r="G131" s="34"/>
      <c r="H131" s="34"/>
      <c r="I131" s="33">
        <f t="shared" ref="I131:I132" si="98">F131-C131</f>
        <v>0</v>
      </c>
      <c r="J131" s="33">
        <f t="shared" ref="J131:J132" si="99">G131-D131</f>
        <v>0</v>
      </c>
      <c r="K131" s="33">
        <f t="shared" ref="K131:K132" si="100">H131-E131</f>
        <v>0</v>
      </c>
      <c r="L131" s="119"/>
      <c r="M131" s="119"/>
      <c r="N131" s="119"/>
      <c r="O131" s="34">
        <v>-1500.7904100000001</v>
      </c>
      <c r="P131" s="34">
        <v>0</v>
      </c>
      <c r="Q131" s="34">
        <v>0</v>
      </c>
      <c r="R131" s="38"/>
      <c r="S131" s="34"/>
      <c r="T131" s="34"/>
      <c r="U131" s="35">
        <f t="shared" si="81"/>
        <v>0</v>
      </c>
      <c r="V131" s="34">
        <v>0</v>
      </c>
      <c r="W131" s="34">
        <v>0</v>
      </c>
      <c r="X131" s="30"/>
      <c r="Y131" s="30"/>
      <c r="Z131" s="30"/>
    </row>
    <row r="132" spans="1:26" s="13" customFormat="1" ht="48" customHeight="1" x14ac:dyDescent="0.25">
      <c r="A132" s="62"/>
      <c r="B132" s="77" t="s">
        <v>348</v>
      </c>
      <c r="C132" s="85">
        <v>1178704.29</v>
      </c>
      <c r="D132" s="85">
        <v>246507.4</v>
      </c>
      <c r="E132" s="34">
        <v>0</v>
      </c>
      <c r="F132" s="67">
        <v>1178704.29</v>
      </c>
      <c r="G132" s="67">
        <v>246507.4</v>
      </c>
      <c r="H132" s="34">
        <v>0</v>
      </c>
      <c r="I132" s="33">
        <f t="shared" si="98"/>
        <v>0</v>
      </c>
      <c r="J132" s="33">
        <f t="shared" si="99"/>
        <v>0</v>
      </c>
      <c r="K132" s="33">
        <f t="shared" si="100"/>
        <v>0</v>
      </c>
      <c r="L132" s="119">
        <v>1178704.29</v>
      </c>
      <c r="M132" s="119">
        <v>246507.4</v>
      </c>
      <c r="N132" s="119">
        <v>0</v>
      </c>
      <c r="O132" s="34">
        <v>129547.82321</v>
      </c>
      <c r="P132" s="34">
        <v>0</v>
      </c>
      <c r="Q132" s="34">
        <v>0</v>
      </c>
      <c r="R132" s="38"/>
      <c r="S132" s="38"/>
      <c r="T132" s="38"/>
      <c r="U132" s="35">
        <f>R132-L132</f>
        <v>-1178704.29</v>
      </c>
      <c r="V132" s="35">
        <f t="shared" si="81"/>
        <v>-246507.4</v>
      </c>
      <c r="W132" s="35">
        <f t="shared" si="81"/>
        <v>0</v>
      </c>
      <c r="X132" s="30"/>
      <c r="Y132" s="30"/>
      <c r="Z132" s="30"/>
    </row>
    <row r="133" spans="1:26" ht="41.25" customHeight="1" x14ac:dyDescent="0.25">
      <c r="A133" s="60" t="s">
        <v>365</v>
      </c>
      <c r="B133" s="23" t="s">
        <v>366</v>
      </c>
      <c r="C133" s="73">
        <v>0</v>
      </c>
      <c r="D133" s="73">
        <v>2835712.98</v>
      </c>
      <c r="E133" s="86">
        <v>3460515.08</v>
      </c>
      <c r="F133" s="73">
        <v>0</v>
      </c>
      <c r="G133" s="73">
        <v>2835712.98</v>
      </c>
      <c r="H133" s="86">
        <v>3460515.08</v>
      </c>
      <c r="I133" s="33">
        <f t="shared" ref="I133" si="101">F133-C133</f>
        <v>0</v>
      </c>
      <c r="J133" s="33">
        <f t="shared" ref="J133" si="102">G133-D133</f>
        <v>0</v>
      </c>
      <c r="K133" s="33">
        <f t="shared" ref="K133" si="103">H133-E133</f>
        <v>0</v>
      </c>
      <c r="L133" s="118">
        <v>0</v>
      </c>
      <c r="M133" s="118">
        <v>2835712.98</v>
      </c>
      <c r="N133" s="118">
        <v>3460515.08</v>
      </c>
      <c r="O133" s="33"/>
      <c r="P133" s="33"/>
      <c r="Q133" s="33"/>
      <c r="R133" s="37"/>
      <c r="S133" s="37"/>
      <c r="T133" s="37"/>
      <c r="U133" s="36"/>
      <c r="V133" s="36"/>
      <c r="W133" s="36"/>
      <c r="X133" s="40"/>
      <c r="Y133" s="40"/>
      <c r="Z133" s="40"/>
    </row>
    <row r="134" spans="1:26" ht="47.25" hidden="1" customHeight="1" x14ac:dyDescent="0.25">
      <c r="A134" s="60" t="s">
        <v>51</v>
      </c>
      <c r="B134" s="23" t="s">
        <v>50</v>
      </c>
      <c r="C134" s="33">
        <f>SUM(C135)</f>
        <v>0</v>
      </c>
      <c r="D134" s="33">
        <f t="shared" ref="D134:H134" si="104">SUM(D135)</f>
        <v>0</v>
      </c>
      <c r="E134" s="33">
        <f t="shared" si="104"/>
        <v>0</v>
      </c>
      <c r="F134" s="33">
        <f>SUM(F135)</f>
        <v>0</v>
      </c>
      <c r="G134" s="33">
        <f t="shared" si="104"/>
        <v>0</v>
      </c>
      <c r="H134" s="33">
        <f t="shared" si="104"/>
        <v>0</v>
      </c>
      <c r="I134" s="33"/>
      <c r="J134" s="33"/>
      <c r="K134" s="33"/>
      <c r="L134" s="118">
        <f>SUM(L135)</f>
        <v>0</v>
      </c>
      <c r="M134" s="118">
        <f t="shared" ref="M134:N134" si="105">SUM(M135)</f>
        <v>0</v>
      </c>
      <c r="N134" s="118">
        <f t="shared" si="105"/>
        <v>0</v>
      </c>
      <c r="O134" s="33"/>
      <c r="P134" s="33"/>
      <c r="Q134" s="33"/>
      <c r="R134" s="33">
        <f>SUM(R135)</f>
        <v>0</v>
      </c>
      <c r="S134" s="33">
        <f t="shared" ref="S134:T134" si="106">SUM(S135)</f>
        <v>0</v>
      </c>
      <c r="T134" s="33">
        <f t="shared" si="106"/>
        <v>0</v>
      </c>
      <c r="U134" s="33"/>
      <c r="V134" s="33"/>
      <c r="W134" s="33"/>
      <c r="X134" s="40"/>
      <c r="Y134" s="40"/>
      <c r="Z134" s="40"/>
    </row>
    <row r="135" spans="1:26" s="13" customFormat="1" ht="36" hidden="1" customHeight="1" x14ac:dyDescent="0.25">
      <c r="A135" s="62"/>
      <c r="B135" s="61" t="s">
        <v>320</v>
      </c>
      <c r="C135" s="34">
        <v>0</v>
      </c>
      <c r="D135" s="34">
        <v>0</v>
      </c>
      <c r="E135" s="67">
        <v>0</v>
      </c>
      <c r="F135" s="34"/>
      <c r="G135" s="34"/>
      <c r="H135" s="34"/>
      <c r="I135" s="34"/>
      <c r="J135" s="34"/>
      <c r="K135" s="34"/>
      <c r="L135" s="119"/>
      <c r="M135" s="119"/>
      <c r="N135" s="119"/>
      <c r="O135" s="34"/>
      <c r="P135" s="34"/>
      <c r="Q135" s="34"/>
      <c r="R135" s="34"/>
      <c r="S135" s="34"/>
      <c r="T135" s="34"/>
      <c r="U135" s="34"/>
      <c r="V135" s="34"/>
      <c r="W135" s="34"/>
      <c r="X135" s="30"/>
      <c r="Y135" s="30"/>
      <c r="Z135" s="30"/>
    </row>
    <row r="136" spans="1:26" ht="45.75" customHeight="1" x14ac:dyDescent="0.25">
      <c r="A136" s="60" t="s">
        <v>49</v>
      </c>
      <c r="B136" s="63" t="s">
        <v>48</v>
      </c>
      <c r="C136" s="33">
        <f>SUM(C137)</f>
        <v>0</v>
      </c>
      <c r="D136" s="33">
        <f t="shared" ref="D136:H136" si="107">SUM(D137)</f>
        <v>0</v>
      </c>
      <c r="E136" s="33">
        <f t="shared" si="107"/>
        <v>12134.8</v>
      </c>
      <c r="F136" s="33">
        <f>SUM(F137)</f>
        <v>0</v>
      </c>
      <c r="G136" s="33">
        <f t="shared" si="107"/>
        <v>0</v>
      </c>
      <c r="H136" s="33">
        <f t="shared" si="107"/>
        <v>12134.8</v>
      </c>
      <c r="I136" s="33">
        <f t="shared" ref="I136" si="108">F136-C136</f>
        <v>0</v>
      </c>
      <c r="J136" s="33">
        <f t="shared" ref="J136" si="109">G136-D136</f>
        <v>0</v>
      </c>
      <c r="K136" s="33">
        <f t="shared" ref="K136" si="110">H136-E136</f>
        <v>0</v>
      </c>
      <c r="L136" s="118">
        <f>SUM(L137)</f>
        <v>0</v>
      </c>
      <c r="M136" s="118">
        <f t="shared" ref="M136:N136" si="111">SUM(M137)</f>
        <v>0</v>
      </c>
      <c r="N136" s="118">
        <f t="shared" si="111"/>
        <v>12134.8</v>
      </c>
      <c r="O136" s="33"/>
      <c r="P136" s="33"/>
      <c r="Q136" s="33"/>
      <c r="R136" s="33">
        <f>SUM(R137)</f>
        <v>0</v>
      </c>
      <c r="S136" s="33">
        <f t="shared" ref="S136:T136" si="112">SUM(S137)</f>
        <v>0</v>
      </c>
      <c r="T136" s="33">
        <f t="shared" si="112"/>
        <v>0</v>
      </c>
      <c r="U136" s="33"/>
      <c r="V136" s="33"/>
      <c r="W136" s="33"/>
      <c r="X136" s="40"/>
      <c r="Y136" s="40"/>
      <c r="Z136" s="40"/>
    </row>
    <row r="137" spans="1:26" s="13" customFormat="1" ht="48.75" customHeight="1" x14ac:dyDescent="0.25">
      <c r="A137" s="62"/>
      <c r="B137" s="61" t="s">
        <v>292</v>
      </c>
      <c r="C137" s="85">
        <f>271-271</f>
        <v>0</v>
      </c>
      <c r="D137" s="85">
        <f>2048-2048</f>
        <v>0</v>
      </c>
      <c r="E137" s="85">
        <f>11846+288.8</f>
        <v>12134.8</v>
      </c>
      <c r="F137" s="67">
        <f>271-271</f>
        <v>0</v>
      </c>
      <c r="G137" s="67">
        <f>2048-2048</f>
        <v>0</v>
      </c>
      <c r="H137" s="67">
        <f>11846+288.8</f>
        <v>12134.8</v>
      </c>
      <c r="I137" s="33">
        <f>F137-C137</f>
        <v>0</v>
      </c>
      <c r="J137" s="33">
        <f>G137-D137</f>
        <v>0</v>
      </c>
      <c r="K137" s="33">
        <f t="shared" ref="K137" si="113">H137-E137</f>
        <v>0</v>
      </c>
      <c r="L137" s="119">
        <f>271-271</f>
        <v>0</v>
      </c>
      <c r="M137" s="119">
        <f>2048-2048</f>
        <v>0</v>
      </c>
      <c r="N137" s="119">
        <f>11846+288.8</f>
        <v>12134.8</v>
      </c>
      <c r="O137" s="34"/>
      <c r="P137" s="34"/>
      <c r="Q137" s="34"/>
      <c r="R137" s="34"/>
      <c r="S137" s="34"/>
      <c r="T137" s="34"/>
      <c r="U137" s="34"/>
      <c r="V137" s="34"/>
      <c r="W137" s="34"/>
      <c r="X137" s="30"/>
      <c r="Y137" s="30"/>
      <c r="Z137" s="30"/>
    </row>
    <row r="138" spans="1:26" ht="79.5" hidden="1" customHeight="1" x14ac:dyDescent="0.25">
      <c r="A138" s="60" t="s">
        <v>294</v>
      </c>
      <c r="B138" s="63" t="s">
        <v>293</v>
      </c>
      <c r="C138" s="33">
        <f>SUM(C139)</f>
        <v>0</v>
      </c>
      <c r="D138" s="33">
        <f t="shared" ref="D138:H138" si="114">SUM(D139)</f>
        <v>0</v>
      </c>
      <c r="E138" s="33">
        <f t="shared" si="114"/>
        <v>0</v>
      </c>
      <c r="F138" s="33">
        <f>SUM(F139)</f>
        <v>0</v>
      </c>
      <c r="G138" s="33">
        <f t="shared" si="114"/>
        <v>0</v>
      </c>
      <c r="H138" s="33">
        <f t="shared" si="114"/>
        <v>0</v>
      </c>
      <c r="I138" s="33">
        <f t="shared" ref="I138:I150" si="115">F138-C138</f>
        <v>0</v>
      </c>
      <c r="J138" s="33">
        <f t="shared" ref="J138:J150" si="116">G138-D138</f>
        <v>0</v>
      </c>
      <c r="K138" s="33">
        <f t="shared" ref="K138:K150" si="117">H138-E138</f>
        <v>0</v>
      </c>
      <c r="L138" s="118">
        <f>SUM(L139)</f>
        <v>0</v>
      </c>
      <c r="M138" s="118">
        <f t="shared" ref="M138:N138" si="118">SUM(M139)</f>
        <v>0</v>
      </c>
      <c r="N138" s="118">
        <f t="shared" si="118"/>
        <v>0</v>
      </c>
      <c r="O138" s="33"/>
      <c r="P138" s="33"/>
      <c r="Q138" s="33"/>
      <c r="R138" s="33">
        <f>SUM(R139)</f>
        <v>0</v>
      </c>
      <c r="S138" s="33">
        <f t="shared" ref="S138:T138" si="119">SUM(S139)</f>
        <v>0</v>
      </c>
      <c r="T138" s="33">
        <f t="shared" si="119"/>
        <v>0</v>
      </c>
      <c r="U138" s="33"/>
      <c r="V138" s="33"/>
      <c r="W138" s="33"/>
      <c r="X138" s="40"/>
      <c r="Y138" s="40"/>
      <c r="Z138" s="40"/>
    </row>
    <row r="139" spans="1:26" s="13" customFormat="1" ht="63.75" hidden="1" customHeight="1" x14ac:dyDescent="0.25">
      <c r="A139" s="62"/>
      <c r="B139" s="61" t="s">
        <v>321</v>
      </c>
      <c r="C139" s="34">
        <v>0</v>
      </c>
      <c r="D139" s="34">
        <v>0</v>
      </c>
      <c r="E139" s="34">
        <v>0</v>
      </c>
      <c r="F139" s="34"/>
      <c r="G139" s="34"/>
      <c r="H139" s="34"/>
      <c r="I139" s="33">
        <f t="shared" si="115"/>
        <v>0</v>
      </c>
      <c r="J139" s="33">
        <f t="shared" si="116"/>
        <v>0</v>
      </c>
      <c r="K139" s="33">
        <f t="shared" si="117"/>
        <v>0</v>
      </c>
      <c r="L139" s="119"/>
      <c r="M139" s="119"/>
      <c r="N139" s="119"/>
      <c r="O139" s="34"/>
      <c r="P139" s="34"/>
      <c r="Q139" s="34"/>
      <c r="R139" s="34"/>
      <c r="S139" s="34"/>
      <c r="T139" s="34"/>
      <c r="U139" s="34"/>
      <c r="V139" s="34"/>
      <c r="W139" s="34"/>
      <c r="X139" s="30"/>
      <c r="Y139" s="30"/>
      <c r="Z139" s="30"/>
    </row>
    <row r="140" spans="1:26" ht="66" hidden="1" customHeight="1" x14ac:dyDescent="0.25">
      <c r="A140" s="60" t="s">
        <v>329</v>
      </c>
      <c r="B140" s="63" t="s">
        <v>322</v>
      </c>
      <c r="C140" s="34">
        <v>0</v>
      </c>
      <c r="D140" s="34">
        <v>0</v>
      </c>
      <c r="E140" s="34">
        <v>0</v>
      </c>
      <c r="F140" s="33"/>
      <c r="G140" s="33"/>
      <c r="H140" s="33"/>
      <c r="I140" s="33">
        <f t="shared" si="115"/>
        <v>0</v>
      </c>
      <c r="J140" s="33">
        <f t="shared" si="116"/>
        <v>0</v>
      </c>
      <c r="K140" s="33">
        <f t="shared" si="117"/>
        <v>0</v>
      </c>
      <c r="L140" s="118"/>
      <c r="M140" s="118"/>
      <c r="N140" s="118"/>
      <c r="O140" s="33"/>
      <c r="P140" s="33"/>
      <c r="Q140" s="33"/>
      <c r="R140" s="33"/>
      <c r="S140" s="33"/>
      <c r="T140" s="33"/>
      <c r="U140" s="33"/>
      <c r="V140" s="33"/>
      <c r="W140" s="33"/>
      <c r="X140" s="40"/>
      <c r="Y140" s="40"/>
      <c r="Z140" s="40"/>
    </row>
    <row r="141" spans="1:26" ht="66" hidden="1" customHeight="1" x14ac:dyDescent="0.25">
      <c r="A141" s="60" t="s">
        <v>330</v>
      </c>
      <c r="B141" s="63" t="s">
        <v>323</v>
      </c>
      <c r="C141" s="34">
        <v>0</v>
      </c>
      <c r="D141" s="34">
        <v>0</v>
      </c>
      <c r="E141" s="34">
        <v>0</v>
      </c>
      <c r="F141" s="33"/>
      <c r="G141" s="33"/>
      <c r="H141" s="33"/>
      <c r="I141" s="33">
        <f t="shared" si="115"/>
        <v>0</v>
      </c>
      <c r="J141" s="33">
        <f t="shared" si="116"/>
        <v>0</v>
      </c>
      <c r="K141" s="33">
        <f t="shared" si="117"/>
        <v>0</v>
      </c>
      <c r="L141" s="118"/>
      <c r="M141" s="118"/>
      <c r="N141" s="118"/>
      <c r="O141" s="33"/>
      <c r="P141" s="33"/>
      <c r="Q141" s="33"/>
      <c r="R141" s="33"/>
      <c r="S141" s="33"/>
      <c r="T141" s="33"/>
      <c r="U141" s="33"/>
      <c r="V141" s="33"/>
      <c r="W141" s="33"/>
      <c r="X141" s="40"/>
      <c r="Y141" s="40"/>
      <c r="Z141" s="40"/>
    </row>
    <row r="142" spans="1:26" ht="103.5" hidden="1" customHeight="1" x14ac:dyDescent="0.25">
      <c r="A142" s="71" t="s">
        <v>349</v>
      </c>
      <c r="B142" s="72" t="s">
        <v>350</v>
      </c>
      <c r="C142" s="34">
        <v>0</v>
      </c>
      <c r="D142" s="34">
        <v>0</v>
      </c>
      <c r="E142" s="34">
        <v>0</v>
      </c>
      <c r="F142" s="33"/>
      <c r="G142" s="33"/>
      <c r="H142" s="33"/>
      <c r="I142" s="33">
        <f t="shared" si="115"/>
        <v>0</v>
      </c>
      <c r="J142" s="33">
        <f t="shared" si="116"/>
        <v>0</v>
      </c>
      <c r="K142" s="33">
        <f t="shared" si="117"/>
        <v>0</v>
      </c>
      <c r="L142" s="118"/>
      <c r="M142" s="118"/>
      <c r="N142" s="118"/>
      <c r="O142" s="33">
        <f t="shared" ref="O142" si="120">L142-F142</f>
        <v>0</v>
      </c>
      <c r="P142" s="33">
        <v>0</v>
      </c>
      <c r="Q142" s="33">
        <v>0</v>
      </c>
      <c r="R142" s="33"/>
      <c r="S142" s="33"/>
      <c r="T142" s="33"/>
      <c r="U142" s="33"/>
      <c r="V142" s="33"/>
      <c r="W142" s="33"/>
      <c r="X142" s="40"/>
      <c r="Y142" s="40"/>
      <c r="Z142" s="40"/>
    </row>
    <row r="143" spans="1:26" ht="66" hidden="1" customHeight="1" x14ac:dyDescent="0.25">
      <c r="A143" s="60" t="s">
        <v>303</v>
      </c>
      <c r="B143" s="63" t="s">
        <v>302</v>
      </c>
      <c r="C143" s="34">
        <v>0</v>
      </c>
      <c r="D143" s="34">
        <v>0</v>
      </c>
      <c r="E143" s="34">
        <v>0</v>
      </c>
      <c r="F143" s="33"/>
      <c r="G143" s="33"/>
      <c r="H143" s="33"/>
      <c r="I143" s="33">
        <f t="shared" si="115"/>
        <v>0</v>
      </c>
      <c r="J143" s="33">
        <f t="shared" si="116"/>
        <v>0</v>
      </c>
      <c r="K143" s="33">
        <f t="shared" si="117"/>
        <v>0</v>
      </c>
      <c r="L143" s="118"/>
      <c r="M143" s="118"/>
      <c r="N143" s="118"/>
      <c r="O143" s="33"/>
      <c r="P143" s="33"/>
      <c r="Q143" s="33"/>
      <c r="R143" s="33"/>
      <c r="S143" s="33"/>
      <c r="T143" s="33"/>
      <c r="U143" s="33"/>
      <c r="V143" s="33"/>
      <c r="W143" s="33"/>
      <c r="X143" s="40"/>
      <c r="Y143" s="40"/>
      <c r="Z143" s="40"/>
    </row>
    <row r="144" spans="1:26" ht="47.25" hidden="1" customHeight="1" x14ac:dyDescent="0.25">
      <c r="A144" s="71" t="s">
        <v>351</v>
      </c>
      <c r="B144" s="72" t="s">
        <v>352</v>
      </c>
      <c r="C144" s="34">
        <v>0</v>
      </c>
      <c r="D144" s="34">
        <v>0</v>
      </c>
      <c r="E144" s="34">
        <v>0</v>
      </c>
      <c r="F144" s="33">
        <v>0</v>
      </c>
      <c r="G144" s="33">
        <v>0</v>
      </c>
      <c r="H144" s="33">
        <v>0</v>
      </c>
      <c r="I144" s="33">
        <f t="shared" si="115"/>
        <v>0</v>
      </c>
      <c r="J144" s="33">
        <f t="shared" si="116"/>
        <v>0</v>
      </c>
      <c r="K144" s="33">
        <f t="shared" si="117"/>
        <v>0</v>
      </c>
      <c r="L144" s="118">
        <v>0</v>
      </c>
      <c r="M144" s="118">
        <v>0</v>
      </c>
      <c r="N144" s="118">
        <v>0</v>
      </c>
      <c r="O144" s="33">
        <f>L144-F144</f>
        <v>0</v>
      </c>
      <c r="P144" s="33">
        <v>0</v>
      </c>
      <c r="Q144" s="33">
        <v>0</v>
      </c>
      <c r="R144" s="33">
        <f>R145+R146+R147</f>
        <v>0</v>
      </c>
      <c r="S144" s="33">
        <f t="shared" ref="S144:T144" si="121">S145+S146+S147</f>
        <v>0</v>
      </c>
      <c r="T144" s="33">
        <f t="shared" si="121"/>
        <v>0</v>
      </c>
      <c r="U144" s="33"/>
      <c r="V144" s="33"/>
      <c r="W144" s="33"/>
      <c r="X144" s="40"/>
      <c r="Y144" s="40"/>
      <c r="Z144" s="40"/>
    </row>
    <row r="145" spans="1:26" s="13" customFormat="1" ht="50.25" hidden="1" customHeight="1" x14ac:dyDescent="0.25">
      <c r="A145" s="74" t="s">
        <v>353</v>
      </c>
      <c r="B145" s="61" t="s">
        <v>375</v>
      </c>
      <c r="C145" s="34">
        <v>0</v>
      </c>
      <c r="D145" s="34">
        <v>0</v>
      </c>
      <c r="E145" s="34">
        <v>0</v>
      </c>
      <c r="F145" s="34"/>
      <c r="G145" s="34"/>
      <c r="H145" s="34"/>
      <c r="I145" s="33">
        <f t="shared" si="115"/>
        <v>0</v>
      </c>
      <c r="J145" s="33">
        <f t="shared" si="116"/>
        <v>0</v>
      </c>
      <c r="K145" s="33">
        <f t="shared" si="117"/>
        <v>0</v>
      </c>
      <c r="L145" s="119"/>
      <c r="M145" s="119"/>
      <c r="N145" s="119"/>
      <c r="O145" s="34">
        <f t="shared" ref="O145:O147" si="122">L145-F145</f>
        <v>0</v>
      </c>
      <c r="P145" s="34">
        <v>0</v>
      </c>
      <c r="Q145" s="34">
        <v>0</v>
      </c>
      <c r="R145" s="38"/>
      <c r="S145" s="34"/>
      <c r="T145" s="34"/>
      <c r="U145" s="35">
        <f t="shared" ref="U145:U147" si="123">R145-L145</f>
        <v>0</v>
      </c>
      <c r="V145" s="34">
        <v>0</v>
      </c>
      <c r="W145" s="34">
        <v>0</v>
      </c>
      <c r="X145" s="30"/>
      <c r="Y145" s="30"/>
      <c r="Z145" s="30"/>
    </row>
    <row r="146" spans="1:26" s="13" customFormat="1" ht="50.25" hidden="1" customHeight="1" x14ac:dyDescent="0.25">
      <c r="A146" s="74" t="s">
        <v>354</v>
      </c>
      <c r="B146" s="61" t="s">
        <v>376</v>
      </c>
      <c r="C146" s="34">
        <v>0</v>
      </c>
      <c r="D146" s="34">
        <v>0</v>
      </c>
      <c r="E146" s="34">
        <v>0</v>
      </c>
      <c r="F146" s="34"/>
      <c r="G146" s="34"/>
      <c r="H146" s="34"/>
      <c r="I146" s="33">
        <f t="shared" si="115"/>
        <v>0</v>
      </c>
      <c r="J146" s="33">
        <f t="shared" si="116"/>
        <v>0</v>
      </c>
      <c r="K146" s="33">
        <f t="shared" si="117"/>
        <v>0</v>
      </c>
      <c r="L146" s="119"/>
      <c r="M146" s="119"/>
      <c r="N146" s="119"/>
      <c r="O146" s="34">
        <f t="shared" si="122"/>
        <v>0</v>
      </c>
      <c r="P146" s="34">
        <v>0</v>
      </c>
      <c r="Q146" s="34">
        <v>0</v>
      </c>
      <c r="R146" s="34"/>
      <c r="S146" s="34"/>
      <c r="T146" s="34"/>
      <c r="U146" s="35">
        <f t="shared" si="123"/>
        <v>0</v>
      </c>
      <c r="V146" s="34">
        <v>0</v>
      </c>
      <c r="W146" s="34">
        <v>0</v>
      </c>
      <c r="X146" s="30"/>
      <c r="Y146" s="30"/>
      <c r="Z146" s="30"/>
    </row>
    <row r="147" spans="1:26" s="13" customFormat="1" ht="50.25" hidden="1" customHeight="1" x14ac:dyDescent="0.25">
      <c r="A147" s="74" t="s">
        <v>355</v>
      </c>
      <c r="B147" s="61" t="s">
        <v>377</v>
      </c>
      <c r="C147" s="34">
        <v>0</v>
      </c>
      <c r="D147" s="34">
        <v>0</v>
      </c>
      <c r="E147" s="34">
        <v>0</v>
      </c>
      <c r="F147" s="34"/>
      <c r="G147" s="34"/>
      <c r="H147" s="34"/>
      <c r="I147" s="33">
        <f t="shared" si="115"/>
        <v>0</v>
      </c>
      <c r="J147" s="33">
        <f t="shared" si="116"/>
        <v>0</v>
      </c>
      <c r="K147" s="33">
        <f t="shared" si="117"/>
        <v>0</v>
      </c>
      <c r="L147" s="119"/>
      <c r="M147" s="119"/>
      <c r="N147" s="119"/>
      <c r="O147" s="34">
        <f t="shared" si="122"/>
        <v>0</v>
      </c>
      <c r="P147" s="34">
        <v>0</v>
      </c>
      <c r="Q147" s="34">
        <v>0</v>
      </c>
      <c r="R147" s="38"/>
      <c r="S147" s="34"/>
      <c r="T147" s="34"/>
      <c r="U147" s="35">
        <f t="shared" si="123"/>
        <v>0</v>
      </c>
      <c r="V147" s="34">
        <v>0</v>
      </c>
      <c r="W147" s="34">
        <v>0</v>
      </c>
      <c r="X147" s="30"/>
      <c r="Y147" s="30"/>
      <c r="Z147" s="30"/>
    </row>
    <row r="148" spans="1:26" ht="57.75" hidden="1" customHeight="1" x14ac:dyDescent="0.25">
      <c r="A148" s="60" t="s">
        <v>47</v>
      </c>
      <c r="B148" s="63" t="s">
        <v>46</v>
      </c>
      <c r="C148" s="34">
        <v>0</v>
      </c>
      <c r="D148" s="34">
        <v>0</v>
      </c>
      <c r="E148" s="34">
        <v>0</v>
      </c>
      <c r="F148" s="33"/>
      <c r="G148" s="33"/>
      <c r="H148" s="33"/>
      <c r="I148" s="33">
        <f t="shared" si="115"/>
        <v>0</v>
      </c>
      <c r="J148" s="33">
        <f t="shared" si="116"/>
        <v>0</v>
      </c>
      <c r="K148" s="33">
        <f t="shared" si="117"/>
        <v>0</v>
      </c>
      <c r="L148" s="118"/>
      <c r="M148" s="118"/>
      <c r="N148" s="118"/>
      <c r="O148" s="33"/>
      <c r="P148" s="33"/>
      <c r="Q148" s="33"/>
      <c r="R148" s="33"/>
      <c r="S148" s="33"/>
      <c r="T148" s="33"/>
      <c r="U148" s="33"/>
      <c r="V148" s="33"/>
      <c r="W148" s="33"/>
      <c r="X148" s="40"/>
      <c r="Y148" s="40"/>
      <c r="Z148" s="40"/>
    </row>
    <row r="149" spans="1:26" ht="79.5" hidden="1" customHeight="1" x14ac:dyDescent="0.25">
      <c r="A149" s="60" t="s">
        <v>45</v>
      </c>
      <c r="B149" s="63" t="s">
        <v>44</v>
      </c>
      <c r="C149" s="34">
        <v>0</v>
      </c>
      <c r="D149" s="34">
        <v>0</v>
      </c>
      <c r="E149" s="34">
        <v>0</v>
      </c>
      <c r="F149" s="33"/>
      <c r="G149" s="33"/>
      <c r="H149" s="33"/>
      <c r="I149" s="33">
        <f t="shared" si="115"/>
        <v>0</v>
      </c>
      <c r="J149" s="33">
        <f t="shared" si="116"/>
        <v>0</v>
      </c>
      <c r="K149" s="33">
        <f t="shared" si="117"/>
        <v>0</v>
      </c>
      <c r="L149" s="118"/>
      <c r="M149" s="118"/>
      <c r="N149" s="118"/>
      <c r="O149" s="33"/>
      <c r="P149" s="33"/>
      <c r="Q149" s="33"/>
      <c r="R149" s="33"/>
      <c r="S149" s="33"/>
      <c r="T149" s="33"/>
      <c r="U149" s="33"/>
      <c r="V149" s="33"/>
      <c r="W149" s="33"/>
      <c r="X149" s="40"/>
      <c r="Y149" s="40"/>
      <c r="Z149" s="40"/>
    </row>
    <row r="150" spans="1:26" ht="62.25" customHeight="1" x14ac:dyDescent="0.25">
      <c r="A150" s="60" t="s">
        <v>43</v>
      </c>
      <c r="B150" s="63" t="s">
        <v>42</v>
      </c>
      <c r="C150" s="87">
        <f>74093.5-561.5</f>
        <v>73532</v>
      </c>
      <c r="D150" s="87">
        <f>73261.5-259.4</f>
        <v>73002.100000000006</v>
      </c>
      <c r="E150" s="87">
        <f>71468.1</f>
        <v>71468.100000000006</v>
      </c>
      <c r="F150" s="86">
        <f>74093.5-561.5</f>
        <v>73532</v>
      </c>
      <c r="G150" s="86">
        <f>73261.5-259.4</f>
        <v>73002.100000000006</v>
      </c>
      <c r="H150" s="86">
        <f>71468.1</f>
        <v>71468.100000000006</v>
      </c>
      <c r="I150" s="33">
        <f t="shared" si="115"/>
        <v>0</v>
      </c>
      <c r="J150" s="33">
        <f t="shared" si="116"/>
        <v>0</v>
      </c>
      <c r="K150" s="33">
        <f t="shared" si="117"/>
        <v>0</v>
      </c>
      <c r="L150" s="118">
        <f>74093.5-561.5</f>
        <v>73532</v>
      </c>
      <c r="M150" s="118">
        <f>73261.5-259.4</f>
        <v>73002.100000000006</v>
      </c>
      <c r="N150" s="118">
        <f>71468.1</f>
        <v>71468.100000000006</v>
      </c>
      <c r="O150" s="33">
        <f t="shared" ref="O150:Q156" si="124">L150-F150</f>
        <v>0</v>
      </c>
      <c r="P150" s="33">
        <f t="shared" si="124"/>
        <v>0</v>
      </c>
      <c r="Q150" s="33">
        <f t="shared" si="124"/>
        <v>0</v>
      </c>
      <c r="R150" s="33"/>
      <c r="S150" s="33"/>
      <c r="T150" s="33"/>
      <c r="U150" s="33"/>
      <c r="V150" s="33"/>
      <c r="W150" s="33"/>
      <c r="X150" s="40"/>
      <c r="Y150" s="40"/>
      <c r="Z150" s="40"/>
    </row>
    <row r="151" spans="1:26" ht="62.25" customHeight="1" x14ac:dyDescent="0.25">
      <c r="A151" s="60" t="s">
        <v>367</v>
      </c>
      <c r="B151" s="63" t="s">
        <v>368</v>
      </c>
      <c r="C151" s="33">
        <v>109660.62</v>
      </c>
      <c r="D151" s="33">
        <v>52949.37</v>
      </c>
      <c r="E151" s="33">
        <v>0</v>
      </c>
      <c r="F151" s="33">
        <v>109660.62</v>
      </c>
      <c r="G151" s="33">
        <v>52949.37</v>
      </c>
      <c r="H151" s="33">
        <v>0</v>
      </c>
      <c r="I151" s="33">
        <f t="shared" ref="I151" si="125">F151-C151</f>
        <v>0</v>
      </c>
      <c r="J151" s="33">
        <f t="shared" ref="J151" si="126">G151-D151</f>
        <v>0</v>
      </c>
      <c r="K151" s="33">
        <f t="shared" ref="K151" si="127">H151-E151</f>
        <v>0</v>
      </c>
      <c r="L151" s="118">
        <v>109660.62</v>
      </c>
      <c r="M151" s="118">
        <v>52949.37</v>
      </c>
      <c r="N151" s="118">
        <v>0</v>
      </c>
      <c r="O151" s="33">
        <f t="shared" si="124"/>
        <v>0</v>
      </c>
      <c r="P151" s="33">
        <f t="shared" si="124"/>
        <v>0</v>
      </c>
      <c r="Q151" s="33">
        <f t="shared" si="124"/>
        <v>0</v>
      </c>
      <c r="R151" s="33">
        <f>R152+R153</f>
        <v>0</v>
      </c>
      <c r="S151" s="33"/>
      <c r="T151" s="33"/>
      <c r="U151" s="33"/>
      <c r="V151" s="33"/>
      <c r="W151" s="33"/>
      <c r="X151" s="40"/>
      <c r="Y151" s="40"/>
      <c r="Z151" s="40"/>
    </row>
    <row r="152" spans="1:26" ht="36" customHeight="1" x14ac:dyDescent="0.25">
      <c r="A152" s="60" t="s">
        <v>41</v>
      </c>
      <c r="B152" s="63" t="s">
        <v>40</v>
      </c>
      <c r="C152" s="87">
        <f>6689.4+7.7</f>
        <v>6697.0999999999995</v>
      </c>
      <c r="D152" s="87">
        <f>9815.4+40.4</f>
        <v>9855.7999999999993</v>
      </c>
      <c r="E152" s="33">
        <v>5607.2</v>
      </c>
      <c r="F152" s="86">
        <f>6689.4+7.7</f>
        <v>6697.0999999999995</v>
      </c>
      <c r="G152" s="86">
        <f>9815.4+40.4</f>
        <v>9855.7999999999993</v>
      </c>
      <c r="H152" s="33">
        <v>5607.2</v>
      </c>
      <c r="I152" s="33">
        <f t="shared" ref="I152" si="128">F152-C152</f>
        <v>0</v>
      </c>
      <c r="J152" s="33">
        <f t="shared" ref="J152" si="129">G152-D152</f>
        <v>0</v>
      </c>
      <c r="K152" s="33">
        <f t="shared" ref="K152" si="130">H152-E152</f>
        <v>0</v>
      </c>
      <c r="L152" s="118">
        <f>6689.4+7.7</f>
        <v>6697.0999999999995</v>
      </c>
      <c r="M152" s="118">
        <f>9815.4+40.4</f>
        <v>9855.7999999999993</v>
      </c>
      <c r="N152" s="118">
        <v>5607.2</v>
      </c>
      <c r="O152" s="33">
        <f t="shared" si="124"/>
        <v>0</v>
      </c>
      <c r="P152" s="33">
        <v>0</v>
      </c>
      <c r="Q152" s="33">
        <v>0</v>
      </c>
      <c r="R152" s="33"/>
      <c r="S152" s="33"/>
      <c r="T152" s="33"/>
      <c r="U152" s="33"/>
      <c r="V152" s="33"/>
      <c r="W152" s="33"/>
      <c r="X152" s="40"/>
      <c r="Y152" s="40"/>
      <c r="Z152" s="40"/>
    </row>
    <row r="153" spans="1:26" ht="34.5" customHeight="1" x14ac:dyDescent="0.25">
      <c r="A153" s="60" t="s">
        <v>39</v>
      </c>
      <c r="B153" s="65" t="s">
        <v>38</v>
      </c>
      <c r="C153" s="33">
        <f>SUM(C154:C156)</f>
        <v>5410.19</v>
      </c>
      <c r="D153" s="33">
        <f t="shared" ref="D153:E153" si="131">SUM(D154:D156)</f>
        <v>480.19</v>
      </c>
      <c r="E153" s="33">
        <f t="shared" si="131"/>
        <v>5353.78</v>
      </c>
      <c r="F153" s="33">
        <f>SUM(F154:F156)</f>
        <v>5410.19</v>
      </c>
      <c r="G153" s="33">
        <f t="shared" ref="G153:H153" si="132">SUM(G154:G156)</f>
        <v>480.19</v>
      </c>
      <c r="H153" s="33">
        <f t="shared" si="132"/>
        <v>5353.78</v>
      </c>
      <c r="I153" s="33">
        <f t="shared" ref="I153:I155" si="133">F153-C153</f>
        <v>0</v>
      </c>
      <c r="J153" s="33">
        <f t="shared" ref="J153:J155" si="134">G153-D153</f>
        <v>0</v>
      </c>
      <c r="K153" s="33">
        <f t="shared" ref="K153:K155" si="135">H153-E153</f>
        <v>0</v>
      </c>
      <c r="L153" s="118">
        <f>SUM(L154:L156)</f>
        <v>5410.19</v>
      </c>
      <c r="M153" s="118">
        <f t="shared" ref="M153:N153" si="136">SUM(M154:M156)</f>
        <v>480.19</v>
      </c>
      <c r="N153" s="118">
        <f t="shared" si="136"/>
        <v>5353.78</v>
      </c>
      <c r="O153" s="33">
        <f t="shared" si="124"/>
        <v>0</v>
      </c>
      <c r="P153" s="33">
        <f t="shared" si="124"/>
        <v>0</v>
      </c>
      <c r="Q153" s="33">
        <f t="shared" si="124"/>
        <v>0</v>
      </c>
      <c r="R153" s="33">
        <f>SUM(R154:R156)</f>
        <v>0</v>
      </c>
      <c r="S153" s="33">
        <f t="shared" ref="S153:T153" si="137">SUM(S154:S156)</f>
        <v>0</v>
      </c>
      <c r="T153" s="33">
        <f t="shared" si="137"/>
        <v>0</v>
      </c>
      <c r="U153" s="33"/>
      <c r="V153" s="33"/>
      <c r="W153" s="33"/>
      <c r="X153" s="40"/>
      <c r="Y153" s="40"/>
      <c r="Z153" s="40"/>
    </row>
    <row r="154" spans="1:26" s="13" customFormat="1" ht="67.5" customHeight="1" x14ac:dyDescent="0.25">
      <c r="A154" s="62"/>
      <c r="B154" s="61" t="s">
        <v>361</v>
      </c>
      <c r="C154" s="85">
        <f>457.77+12.42</f>
        <v>470.19</v>
      </c>
      <c r="D154" s="85">
        <f>469.9+10.29</f>
        <v>480.19</v>
      </c>
      <c r="E154" s="85">
        <f>474.78</f>
        <v>474.78</v>
      </c>
      <c r="F154" s="67">
        <f>457.77+12.42</f>
        <v>470.19</v>
      </c>
      <c r="G154" s="67">
        <f>469.9+10.29</f>
        <v>480.19</v>
      </c>
      <c r="H154" s="67">
        <f>474.78</f>
        <v>474.78</v>
      </c>
      <c r="I154" s="33">
        <f t="shared" si="133"/>
        <v>0</v>
      </c>
      <c r="J154" s="33">
        <f t="shared" si="134"/>
        <v>0</v>
      </c>
      <c r="K154" s="33">
        <f t="shared" si="135"/>
        <v>0</v>
      </c>
      <c r="L154" s="119">
        <f>457.77+12.42</f>
        <v>470.19</v>
      </c>
      <c r="M154" s="119">
        <f>469.9+10.29</f>
        <v>480.19</v>
      </c>
      <c r="N154" s="119">
        <f>474.78</f>
        <v>474.78</v>
      </c>
      <c r="O154" s="34">
        <f t="shared" si="124"/>
        <v>0</v>
      </c>
      <c r="P154" s="34">
        <f t="shared" si="124"/>
        <v>0</v>
      </c>
      <c r="Q154" s="34">
        <f t="shared" si="124"/>
        <v>0</v>
      </c>
      <c r="R154" s="34"/>
      <c r="S154" s="34"/>
      <c r="T154" s="34"/>
      <c r="U154" s="34"/>
      <c r="V154" s="34"/>
      <c r="W154" s="34"/>
      <c r="X154" s="30"/>
      <c r="Y154" s="30"/>
      <c r="Z154" s="30"/>
    </row>
    <row r="155" spans="1:26" s="13" customFormat="1" ht="57" customHeight="1" x14ac:dyDescent="0.25">
      <c r="A155" s="62"/>
      <c r="B155" s="56" t="s">
        <v>398</v>
      </c>
      <c r="C155" s="85">
        <v>4940</v>
      </c>
      <c r="D155" s="70">
        <v>0</v>
      </c>
      <c r="E155" s="85">
        <v>4879</v>
      </c>
      <c r="F155" s="67">
        <v>4940</v>
      </c>
      <c r="G155" s="67">
        <v>0</v>
      </c>
      <c r="H155" s="67">
        <v>4879</v>
      </c>
      <c r="I155" s="33">
        <f t="shared" si="133"/>
        <v>0</v>
      </c>
      <c r="J155" s="33">
        <f t="shared" si="134"/>
        <v>0</v>
      </c>
      <c r="K155" s="33">
        <f t="shared" si="135"/>
        <v>0</v>
      </c>
      <c r="L155" s="119">
        <v>4940</v>
      </c>
      <c r="M155" s="119">
        <v>0</v>
      </c>
      <c r="N155" s="119">
        <v>4879</v>
      </c>
      <c r="O155" s="34"/>
      <c r="P155" s="34"/>
      <c r="Q155" s="34"/>
      <c r="R155" s="34"/>
      <c r="S155" s="34"/>
      <c r="T155" s="34"/>
      <c r="U155" s="34"/>
      <c r="V155" s="34"/>
      <c r="W155" s="34"/>
      <c r="X155" s="30"/>
      <c r="Y155" s="30"/>
      <c r="Z155" s="30"/>
    </row>
    <row r="156" spans="1:26" s="13" customFormat="1" ht="37.5" hidden="1" customHeight="1" x14ac:dyDescent="0.25">
      <c r="A156" s="62"/>
      <c r="B156" s="61" t="s">
        <v>278</v>
      </c>
      <c r="C156" s="34">
        <v>0</v>
      </c>
      <c r="D156" s="34">
        <v>0</v>
      </c>
      <c r="E156" s="34">
        <v>0</v>
      </c>
      <c r="F156" s="34"/>
      <c r="G156" s="34"/>
      <c r="H156" s="34"/>
      <c r="I156" s="34"/>
      <c r="J156" s="34"/>
      <c r="K156" s="34"/>
      <c r="L156" s="119"/>
      <c r="M156" s="119"/>
      <c r="N156" s="119"/>
      <c r="O156" s="34">
        <f t="shared" si="124"/>
        <v>0</v>
      </c>
      <c r="P156" s="34"/>
      <c r="Q156" s="34"/>
      <c r="R156" s="34"/>
      <c r="S156" s="34"/>
      <c r="T156" s="34"/>
      <c r="U156" s="34"/>
      <c r="V156" s="34"/>
      <c r="W156" s="34"/>
      <c r="X156" s="30"/>
      <c r="Y156" s="30"/>
      <c r="Z156" s="30"/>
    </row>
    <row r="157" spans="1:26" ht="33.75" customHeight="1" x14ac:dyDescent="0.25">
      <c r="A157" s="60" t="s">
        <v>37</v>
      </c>
      <c r="B157" s="63" t="s">
        <v>36</v>
      </c>
      <c r="C157" s="33">
        <f>SUM(C158:C162)</f>
        <v>13456.42</v>
      </c>
      <c r="D157" s="33">
        <f t="shared" ref="D157:E157" si="138">SUM(D158:D162)</f>
        <v>136996.23000000001</v>
      </c>
      <c r="E157" s="33">
        <f t="shared" si="138"/>
        <v>168923.15</v>
      </c>
      <c r="F157" s="33">
        <f>SUM(F158:F162)</f>
        <v>13456.42</v>
      </c>
      <c r="G157" s="33">
        <f t="shared" ref="G157:H157" si="139">SUM(G158:G163)</f>
        <v>136996.23000000001</v>
      </c>
      <c r="H157" s="33">
        <f t="shared" si="139"/>
        <v>168923.15</v>
      </c>
      <c r="I157" s="33">
        <f>F157-C157</f>
        <v>0</v>
      </c>
      <c r="J157" s="33">
        <f t="shared" ref="J157" si="140">G157-D157</f>
        <v>0</v>
      </c>
      <c r="K157" s="33">
        <f t="shared" ref="K157" si="141">H157-E157</f>
        <v>0</v>
      </c>
      <c r="L157" s="118">
        <f>SUM(L158:L162)</f>
        <v>13456.42</v>
      </c>
      <c r="M157" s="118">
        <f t="shared" ref="M157:N157" si="142">SUM(M158:M163)</f>
        <v>136996.23000000001</v>
      </c>
      <c r="N157" s="118">
        <f t="shared" si="142"/>
        <v>168923.15</v>
      </c>
      <c r="O157" s="33">
        <f t="shared" ref="O157:T157" si="143">SUM(O158:O163)</f>
        <v>0</v>
      </c>
      <c r="P157" s="33">
        <f t="shared" si="143"/>
        <v>0</v>
      </c>
      <c r="Q157" s="33">
        <f t="shared" si="143"/>
        <v>0</v>
      </c>
      <c r="R157" s="33">
        <f t="shared" si="143"/>
        <v>0</v>
      </c>
      <c r="S157" s="33">
        <f t="shared" si="143"/>
        <v>0</v>
      </c>
      <c r="T157" s="33">
        <f t="shared" si="143"/>
        <v>0</v>
      </c>
      <c r="U157" s="33"/>
      <c r="V157" s="33"/>
      <c r="W157" s="33"/>
      <c r="X157" s="40"/>
      <c r="Y157" s="40"/>
      <c r="Z157" s="40"/>
    </row>
    <row r="158" spans="1:26" s="13" customFormat="1" ht="30.75" hidden="1" customHeight="1" x14ac:dyDescent="0.25">
      <c r="A158" s="62"/>
      <c r="B158" s="61" t="s">
        <v>291</v>
      </c>
      <c r="C158" s="34">
        <v>0</v>
      </c>
      <c r="D158" s="34">
        <v>0</v>
      </c>
      <c r="E158" s="85">
        <f>60602.16-60602.16</f>
        <v>0</v>
      </c>
      <c r="F158" s="34"/>
      <c r="G158" s="34"/>
      <c r="H158" s="34"/>
      <c r="I158" s="34"/>
      <c r="J158" s="34"/>
      <c r="K158" s="34"/>
      <c r="L158" s="119"/>
      <c r="M158" s="119"/>
      <c r="N158" s="119"/>
      <c r="O158" s="34"/>
      <c r="P158" s="34"/>
      <c r="Q158" s="34"/>
      <c r="R158" s="34"/>
      <c r="S158" s="34"/>
      <c r="T158" s="34"/>
      <c r="U158" s="34"/>
      <c r="V158" s="34"/>
      <c r="W158" s="34"/>
      <c r="X158" s="30"/>
      <c r="Y158" s="30"/>
      <c r="Z158" s="30"/>
    </row>
    <row r="159" spans="1:26" s="13" customFormat="1" ht="48.75" customHeight="1" x14ac:dyDescent="0.25">
      <c r="A159" s="62"/>
      <c r="B159" s="61" t="s">
        <v>248</v>
      </c>
      <c r="C159" s="34">
        <v>0</v>
      </c>
      <c r="D159" s="34">
        <v>11291.63</v>
      </c>
      <c r="E159" s="85">
        <f>100706.95+68216.2</f>
        <v>168923.15</v>
      </c>
      <c r="F159" s="34">
        <v>0</v>
      </c>
      <c r="G159" s="34">
        <v>11291.63</v>
      </c>
      <c r="H159" s="67">
        <f>100706.95+68216.2</f>
        <v>168923.15</v>
      </c>
      <c r="I159" s="33">
        <f t="shared" ref="I159:I162" si="144">F159-C159</f>
        <v>0</v>
      </c>
      <c r="J159" s="33">
        <f t="shared" ref="J159:J162" si="145">G159-D159</f>
        <v>0</v>
      </c>
      <c r="K159" s="33">
        <f t="shared" ref="K159:K162" si="146">H159-E159</f>
        <v>0</v>
      </c>
      <c r="L159" s="119">
        <v>0</v>
      </c>
      <c r="M159" s="119">
        <v>11291.63</v>
      </c>
      <c r="N159" s="119">
        <f>100706.95+68216.2</f>
        <v>168923.15</v>
      </c>
      <c r="O159" s="34">
        <f t="shared" ref="O159:O160" si="147">L159-F159</f>
        <v>0</v>
      </c>
      <c r="P159" s="34">
        <v>0</v>
      </c>
      <c r="Q159" s="34">
        <v>0</v>
      </c>
      <c r="R159" s="34"/>
      <c r="S159" s="34"/>
      <c r="T159" s="34"/>
      <c r="U159" s="34"/>
      <c r="V159" s="34"/>
      <c r="W159" s="34"/>
      <c r="X159" s="30"/>
      <c r="Y159" s="30"/>
      <c r="Z159" s="30"/>
    </row>
    <row r="160" spans="1:26" s="13" customFormat="1" ht="39" hidden="1" customHeight="1" x14ac:dyDescent="0.25">
      <c r="A160" s="62"/>
      <c r="B160" s="61" t="s">
        <v>382</v>
      </c>
      <c r="C160" s="70">
        <v>0</v>
      </c>
      <c r="D160" s="70">
        <v>0</v>
      </c>
      <c r="E160" s="70">
        <v>0</v>
      </c>
      <c r="F160" s="70">
        <v>0</v>
      </c>
      <c r="G160" s="70">
        <v>0</v>
      </c>
      <c r="H160" s="70">
        <v>0</v>
      </c>
      <c r="I160" s="33">
        <f t="shared" si="144"/>
        <v>0</v>
      </c>
      <c r="J160" s="33">
        <f t="shared" si="145"/>
        <v>0</v>
      </c>
      <c r="K160" s="33">
        <f t="shared" si="146"/>
        <v>0</v>
      </c>
      <c r="L160" s="119">
        <v>0</v>
      </c>
      <c r="M160" s="119">
        <v>0</v>
      </c>
      <c r="N160" s="119">
        <v>0</v>
      </c>
      <c r="O160" s="34">
        <f t="shared" si="147"/>
        <v>0</v>
      </c>
      <c r="P160" s="34">
        <v>0</v>
      </c>
      <c r="Q160" s="34">
        <v>0</v>
      </c>
      <c r="R160" s="34"/>
      <c r="S160" s="34"/>
      <c r="T160" s="34"/>
      <c r="U160" s="34"/>
      <c r="V160" s="34"/>
      <c r="W160" s="34"/>
      <c r="X160" s="30"/>
      <c r="Y160" s="30"/>
      <c r="Z160" s="30"/>
    </row>
    <row r="161" spans="1:26" s="13" customFormat="1" ht="62.25" customHeight="1" x14ac:dyDescent="0.25">
      <c r="A161" s="62"/>
      <c r="B161" s="61" t="s">
        <v>277</v>
      </c>
      <c r="C161" s="34">
        <v>8799.32</v>
      </c>
      <c r="D161" s="34">
        <v>125704.6</v>
      </c>
      <c r="E161" s="34">
        <v>0</v>
      </c>
      <c r="F161" s="34">
        <v>8799.32</v>
      </c>
      <c r="G161" s="34">
        <v>125704.6</v>
      </c>
      <c r="H161" s="34">
        <v>0</v>
      </c>
      <c r="I161" s="33">
        <f t="shared" si="144"/>
        <v>0</v>
      </c>
      <c r="J161" s="33">
        <f t="shared" si="145"/>
        <v>0</v>
      </c>
      <c r="K161" s="33">
        <f t="shared" si="146"/>
        <v>0</v>
      </c>
      <c r="L161" s="119">
        <v>8799.32</v>
      </c>
      <c r="M161" s="119">
        <v>125704.6</v>
      </c>
      <c r="N161" s="119">
        <v>0</v>
      </c>
      <c r="O161" s="34">
        <v>0</v>
      </c>
      <c r="P161" s="34">
        <v>0</v>
      </c>
      <c r="Q161" s="34">
        <v>0</v>
      </c>
      <c r="R161" s="34"/>
      <c r="S161" s="34"/>
      <c r="T161" s="34"/>
      <c r="U161" s="34"/>
      <c r="V161" s="34"/>
      <c r="W161" s="34"/>
      <c r="X161" s="30"/>
      <c r="Y161" s="30"/>
      <c r="Z161" s="30"/>
    </row>
    <row r="162" spans="1:26" s="13" customFormat="1" ht="26.25" customHeight="1" x14ac:dyDescent="0.25">
      <c r="A162" s="62"/>
      <c r="B162" s="61" t="s">
        <v>324</v>
      </c>
      <c r="C162" s="34">
        <v>4657.1000000000004</v>
      </c>
      <c r="D162" s="34">
        <v>0</v>
      </c>
      <c r="E162" s="34">
        <v>0</v>
      </c>
      <c r="F162" s="34">
        <v>4657.1000000000004</v>
      </c>
      <c r="G162" s="34">
        <v>0</v>
      </c>
      <c r="H162" s="34">
        <v>0</v>
      </c>
      <c r="I162" s="33">
        <f t="shared" si="144"/>
        <v>0</v>
      </c>
      <c r="J162" s="33">
        <f t="shared" si="145"/>
        <v>0</v>
      </c>
      <c r="K162" s="33">
        <f t="shared" si="146"/>
        <v>0</v>
      </c>
      <c r="L162" s="119">
        <v>4657.1000000000004</v>
      </c>
      <c r="M162" s="119">
        <v>0</v>
      </c>
      <c r="N162" s="119">
        <v>0</v>
      </c>
      <c r="O162" s="100">
        <v>0</v>
      </c>
      <c r="P162" s="100">
        <v>0</v>
      </c>
      <c r="Q162" s="100">
        <v>0</v>
      </c>
      <c r="R162" s="34"/>
      <c r="S162" s="34"/>
      <c r="T162" s="34"/>
      <c r="U162" s="34"/>
      <c r="V162" s="34"/>
      <c r="W162" s="34"/>
      <c r="X162" s="30"/>
      <c r="Y162" s="30"/>
      <c r="Z162" s="30"/>
    </row>
    <row r="163" spans="1:26" ht="48.75" customHeight="1" x14ac:dyDescent="0.25">
      <c r="A163" s="112" t="s">
        <v>396</v>
      </c>
      <c r="B163" s="65" t="s">
        <v>397</v>
      </c>
      <c r="C163" s="87">
        <v>3449</v>
      </c>
      <c r="D163" s="87">
        <v>0</v>
      </c>
      <c r="E163" s="87">
        <v>0</v>
      </c>
      <c r="F163" s="86">
        <v>3449</v>
      </c>
      <c r="G163" s="86">
        <v>0</v>
      </c>
      <c r="H163" s="86">
        <v>0</v>
      </c>
      <c r="I163" s="33">
        <f t="shared" ref="I163" si="148">F163-C163</f>
        <v>0</v>
      </c>
      <c r="J163" s="33">
        <f t="shared" ref="J163" si="149">G163-D163</f>
        <v>0</v>
      </c>
      <c r="K163" s="33">
        <f t="shared" ref="K163" si="150">H163-E163</f>
        <v>0</v>
      </c>
      <c r="L163" s="118">
        <v>3449</v>
      </c>
      <c r="M163" s="118">
        <v>0</v>
      </c>
      <c r="N163" s="118">
        <v>0</v>
      </c>
      <c r="O163" s="100">
        <v>0</v>
      </c>
      <c r="P163" s="100">
        <v>0</v>
      </c>
      <c r="Q163" s="100">
        <v>0</v>
      </c>
      <c r="R163" s="33"/>
      <c r="S163" s="33"/>
      <c r="T163" s="33"/>
      <c r="U163" s="33"/>
      <c r="V163" s="33"/>
      <c r="W163" s="33"/>
      <c r="X163" s="40"/>
      <c r="Y163" s="40"/>
      <c r="Z163" s="40"/>
    </row>
    <row r="164" spans="1:26" ht="39" customHeight="1" x14ac:dyDescent="0.25">
      <c r="A164" s="60" t="s">
        <v>35</v>
      </c>
      <c r="B164" s="63" t="s">
        <v>34</v>
      </c>
      <c r="C164" s="33">
        <f t="shared" ref="C164:H164" si="151">SUM(C165:C165)</f>
        <v>2152.71</v>
      </c>
      <c r="D164" s="33">
        <f t="shared" si="151"/>
        <v>0</v>
      </c>
      <c r="E164" s="33">
        <f t="shared" si="151"/>
        <v>0</v>
      </c>
      <c r="F164" s="33">
        <f t="shared" si="151"/>
        <v>2152.71</v>
      </c>
      <c r="G164" s="33">
        <f t="shared" si="151"/>
        <v>0</v>
      </c>
      <c r="H164" s="33">
        <f t="shared" si="151"/>
        <v>0</v>
      </c>
      <c r="I164" s="33">
        <f t="shared" ref="I164" si="152">F164-C164</f>
        <v>0</v>
      </c>
      <c r="J164" s="33">
        <f t="shared" ref="J164" si="153">G164-D164</f>
        <v>0</v>
      </c>
      <c r="K164" s="33">
        <f t="shared" ref="K164" si="154">H164-E164</f>
        <v>0</v>
      </c>
      <c r="L164" s="118">
        <f t="shared" ref="L164:N164" si="155">SUM(L165:L165)</f>
        <v>2152.71</v>
      </c>
      <c r="M164" s="118">
        <f t="shared" si="155"/>
        <v>0</v>
      </c>
      <c r="N164" s="118">
        <f t="shared" si="155"/>
        <v>0</v>
      </c>
      <c r="O164" s="33">
        <f t="shared" ref="O164:T164" si="156">SUM(O165:O165)</f>
        <v>0</v>
      </c>
      <c r="P164" s="33">
        <f t="shared" si="156"/>
        <v>0</v>
      </c>
      <c r="Q164" s="33">
        <f t="shared" si="156"/>
        <v>0</v>
      </c>
      <c r="R164" s="33">
        <f t="shared" si="156"/>
        <v>0</v>
      </c>
      <c r="S164" s="33">
        <f t="shared" si="156"/>
        <v>0</v>
      </c>
      <c r="T164" s="33">
        <f t="shared" si="156"/>
        <v>0</v>
      </c>
      <c r="U164" s="33"/>
      <c r="V164" s="33"/>
      <c r="W164" s="33"/>
      <c r="X164" s="40"/>
      <c r="Y164" s="40"/>
      <c r="Z164" s="40"/>
    </row>
    <row r="165" spans="1:26" s="13" customFormat="1" ht="36" customHeight="1" x14ac:dyDescent="0.25">
      <c r="A165" s="62"/>
      <c r="B165" s="61" t="s">
        <v>325</v>
      </c>
      <c r="C165" s="34">
        <v>2152.71</v>
      </c>
      <c r="D165" s="34">
        <v>0</v>
      </c>
      <c r="E165" s="34">
        <v>0</v>
      </c>
      <c r="F165" s="34">
        <v>2152.71</v>
      </c>
      <c r="G165" s="34">
        <v>0</v>
      </c>
      <c r="H165" s="34">
        <v>0</v>
      </c>
      <c r="I165" s="33">
        <f t="shared" ref="I165" si="157">F165-C165</f>
        <v>0</v>
      </c>
      <c r="J165" s="33">
        <f t="shared" ref="J165" si="158">G165-D165</f>
        <v>0</v>
      </c>
      <c r="K165" s="33">
        <f t="shared" ref="K165" si="159">H165-E165</f>
        <v>0</v>
      </c>
      <c r="L165" s="119">
        <v>2152.71</v>
      </c>
      <c r="M165" s="119">
        <v>0</v>
      </c>
      <c r="N165" s="119">
        <v>0</v>
      </c>
      <c r="O165" s="34">
        <f t="shared" ref="O165" si="160">L165-F165</f>
        <v>0</v>
      </c>
      <c r="P165" s="34">
        <v>0</v>
      </c>
      <c r="Q165" s="34">
        <v>0</v>
      </c>
      <c r="R165" s="34"/>
      <c r="S165" s="34"/>
      <c r="T165" s="34"/>
      <c r="U165" s="34"/>
      <c r="V165" s="34"/>
      <c r="W165" s="34"/>
      <c r="X165" s="30"/>
      <c r="Y165" s="30"/>
      <c r="Z165" s="30"/>
    </row>
    <row r="166" spans="1:26" ht="37.5" hidden="1" customHeight="1" x14ac:dyDescent="0.25">
      <c r="A166" s="60" t="s">
        <v>241</v>
      </c>
      <c r="B166" s="63" t="s">
        <v>240</v>
      </c>
      <c r="C166" s="33">
        <f>SUM(C167:C168)</f>
        <v>0</v>
      </c>
      <c r="D166" s="33">
        <f t="shared" ref="D166:E166" si="161">SUM(D167:D168)</f>
        <v>0</v>
      </c>
      <c r="E166" s="33">
        <f t="shared" si="161"/>
        <v>0</v>
      </c>
      <c r="F166" s="33">
        <f>SUM(F167:F168)</f>
        <v>0</v>
      </c>
      <c r="G166" s="33">
        <f t="shared" ref="G166:H166" si="162">SUM(G167:G168)</f>
        <v>0</v>
      </c>
      <c r="H166" s="33">
        <f t="shared" si="162"/>
        <v>0</v>
      </c>
      <c r="I166" s="33"/>
      <c r="J166" s="33"/>
      <c r="K166" s="33"/>
      <c r="L166" s="118">
        <f>SUM(L167:L168)</f>
        <v>0</v>
      </c>
      <c r="M166" s="118">
        <f t="shared" ref="M166:N166" si="163">SUM(M167:M168)</f>
        <v>0</v>
      </c>
      <c r="N166" s="118">
        <f t="shared" si="163"/>
        <v>0</v>
      </c>
      <c r="O166" s="33"/>
      <c r="P166" s="33"/>
      <c r="Q166" s="33"/>
      <c r="R166" s="33">
        <f>SUM(R167:R168)</f>
        <v>0</v>
      </c>
      <c r="S166" s="33">
        <f t="shared" ref="S166:T166" si="164">SUM(S167:S168)</f>
        <v>0</v>
      </c>
      <c r="T166" s="33">
        <f t="shared" si="164"/>
        <v>0</v>
      </c>
      <c r="U166" s="33"/>
      <c r="V166" s="33"/>
      <c r="W166" s="33"/>
      <c r="X166" s="40"/>
      <c r="Y166" s="40"/>
      <c r="Z166" s="40"/>
    </row>
    <row r="167" spans="1:26" s="13" customFormat="1" ht="50.25" hidden="1" customHeight="1" x14ac:dyDescent="0.25">
      <c r="A167" s="62"/>
      <c r="B167" s="61" t="s">
        <v>326</v>
      </c>
      <c r="C167" s="34">
        <v>0</v>
      </c>
      <c r="D167" s="67">
        <v>0</v>
      </c>
      <c r="E167" s="67">
        <v>0</v>
      </c>
      <c r="F167" s="34"/>
      <c r="G167" s="34"/>
      <c r="H167" s="34"/>
      <c r="I167" s="34"/>
      <c r="J167" s="34"/>
      <c r="K167" s="34"/>
      <c r="L167" s="119"/>
      <c r="M167" s="119"/>
      <c r="N167" s="119"/>
      <c r="O167" s="34"/>
      <c r="P167" s="34"/>
      <c r="Q167" s="34"/>
      <c r="R167" s="34"/>
      <c r="S167" s="34"/>
      <c r="T167" s="34"/>
      <c r="U167" s="34"/>
      <c r="V167" s="34"/>
      <c r="W167" s="34"/>
      <c r="X167" s="30"/>
      <c r="Y167" s="30"/>
      <c r="Z167" s="30"/>
    </row>
    <row r="168" spans="1:26" s="13" customFormat="1" ht="35.25" hidden="1" customHeight="1" x14ac:dyDescent="0.25">
      <c r="A168" s="62"/>
      <c r="B168" s="61" t="s">
        <v>327</v>
      </c>
      <c r="C168" s="34">
        <v>0</v>
      </c>
      <c r="D168" s="67">
        <v>0</v>
      </c>
      <c r="E168" s="67">
        <v>0</v>
      </c>
      <c r="F168" s="34"/>
      <c r="G168" s="34"/>
      <c r="H168" s="34"/>
      <c r="I168" s="34"/>
      <c r="J168" s="34"/>
      <c r="K168" s="34"/>
      <c r="L168" s="119"/>
      <c r="M168" s="119"/>
      <c r="N168" s="119"/>
      <c r="O168" s="34"/>
      <c r="P168" s="34"/>
      <c r="Q168" s="34"/>
      <c r="R168" s="34"/>
      <c r="S168" s="34"/>
      <c r="T168" s="34"/>
      <c r="U168" s="34"/>
      <c r="V168" s="34"/>
      <c r="W168" s="34"/>
      <c r="X168" s="30"/>
      <c r="Y168" s="30"/>
      <c r="Z168" s="30"/>
    </row>
    <row r="169" spans="1:26" ht="71.25" hidden="1" customHeight="1" x14ac:dyDescent="0.25">
      <c r="A169" s="60" t="s">
        <v>288</v>
      </c>
      <c r="B169" s="63" t="s">
        <v>287</v>
      </c>
      <c r="C169" s="33">
        <v>0</v>
      </c>
      <c r="D169" s="33">
        <v>0</v>
      </c>
      <c r="E169" s="33">
        <v>0</v>
      </c>
      <c r="F169" s="33">
        <v>0</v>
      </c>
      <c r="G169" s="33">
        <v>0</v>
      </c>
      <c r="H169" s="33">
        <v>0</v>
      </c>
      <c r="I169" s="33"/>
      <c r="J169" s="33"/>
      <c r="K169" s="33"/>
      <c r="L169" s="118">
        <v>0</v>
      </c>
      <c r="M169" s="118">
        <v>0</v>
      </c>
      <c r="N169" s="118">
        <v>0</v>
      </c>
      <c r="O169" s="33"/>
      <c r="P169" s="33"/>
      <c r="Q169" s="33"/>
      <c r="R169" s="33"/>
      <c r="S169" s="33"/>
      <c r="T169" s="33"/>
      <c r="U169" s="33"/>
      <c r="V169" s="33"/>
      <c r="W169" s="33"/>
      <c r="X169" s="40"/>
      <c r="Y169" s="40"/>
      <c r="Z169" s="40"/>
    </row>
    <row r="170" spans="1:26" ht="111" customHeight="1" x14ac:dyDescent="0.25">
      <c r="A170" s="60" t="s">
        <v>33</v>
      </c>
      <c r="B170" s="63" t="s">
        <v>408</v>
      </c>
      <c r="C170" s="33">
        <f>C172</f>
        <v>0</v>
      </c>
      <c r="D170" s="99">
        <f t="shared" ref="D170:H170" si="165">D172</f>
        <v>0</v>
      </c>
      <c r="E170" s="99">
        <f t="shared" si="165"/>
        <v>0</v>
      </c>
      <c r="F170" s="99">
        <f t="shared" si="165"/>
        <v>445198.72</v>
      </c>
      <c r="G170" s="99">
        <f t="shared" si="165"/>
        <v>0</v>
      </c>
      <c r="H170" s="99">
        <f t="shared" si="165"/>
        <v>0</v>
      </c>
      <c r="I170" s="99">
        <f t="shared" ref="I170:I172" si="166">F170-C170</f>
        <v>445198.72</v>
      </c>
      <c r="J170" s="99">
        <f t="shared" ref="J170:J172" si="167">G170-D170</f>
        <v>0</v>
      </c>
      <c r="K170" s="99">
        <f t="shared" ref="K170:K172" si="168">H170-E170</f>
        <v>0</v>
      </c>
      <c r="L170" s="118">
        <f t="shared" ref="L170:N170" si="169">L172</f>
        <v>445198.72</v>
      </c>
      <c r="M170" s="118">
        <f t="shared" si="169"/>
        <v>0</v>
      </c>
      <c r="N170" s="118">
        <f t="shared" si="169"/>
        <v>0</v>
      </c>
      <c r="O170" s="33">
        <f t="shared" ref="O170:Q170" si="170">L170-F170</f>
        <v>0</v>
      </c>
      <c r="P170" s="33">
        <f t="shared" si="170"/>
        <v>0</v>
      </c>
      <c r="Q170" s="33">
        <f t="shared" si="170"/>
        <v>0</v>
      </c>
      <c r="R170" s="33" t="e">
        <f>#REF!+#REF!+#REF!+#REF!+#REF!+#REF!+#REF!</f>
        <v>#REF!</v>
      </c>
      <c r="S170" s="33" t="e">
        <f>#REF!+#REF!+#REF!+#REF!+#REF!+#REF!+#REF!</f>
        <v>#REF!</v>
      </c>
      <c r="T170" s="33" t="e">
        <f>#REF!+#REF!+#REF!+#REF!+#REF!+#REF!+#REF!</f>
        <v>#REF!</v>
      </c>
      <c r="U170" s="33"/>
      <c r="V170" s="33"/>
      <c r="W170" s="33"/>
      <c r="X170" s="40"/>
      <c r="Y170" s="40"/>
      <c r="Z170" s="40"/>
    </row>
    <row r="171" spans="1:26" ht="117.75" customHeight="1" x14ac:dyDescent="0.25">
      <c r="A171" s="95" t="s">
        <v>405</v>
      </c>
      <c r="B171" s="96" t="s">
        <v>408</v>
      </c>
      <c r="C171" s="33">
        <f>C172</f>
        <v>0</v>
      </c>
      <c r="D171" s="99">
        <f t="shared" ref="D171:H171" si="171">D172</f>
        <v>0</v>
      </c>
      <c r="E171" s="99">
        <f t="shared" si="171"/>
        <v>0</v>
      </c>
      <c r="F171" s="99">
        <f t="shared" si="171"/>
        <v>445198.72</v>
      </c>
      <c r="G171" s="99">
        <f t="shared" si="171"/>
        <v>0</v>
      </c>
      <c r="H171" s="99">
        <f t="shared" si="171"/>
        <v>0</v>
      </c>
      <c r="I171" s="99">
        <f t="shared" si="166"/>
        <v>445198.72</v>
      </c>
      <c r="J171" s="99">
        <f t="shared" si="167"/>
        <v>0</v>
      </c>
      <c r="K171" s="99">
        <f t="shared" si="168"/>
        <v>0</v>
      </c>
      <c r="L171" s="118">
        <f t="shared" ref="L171:N171" si="172">L172</f>
        <v>445198.72</v>
      </c>
      <c r="M171" s="118">
        <f t="shared" si="172"/>
        <v>0</v>
      </c>
      <c r="N171" s="118">
        <f t="shared" si="172"/>
        <v>0</v>
      </c>
      <c r="O171" s="99">
        <f t="shared" ref="O171:O172" si="173">L171-F171</f>
        <v>0</v>
      </c>
      <c r="P171" s="99">
        <f t="shared" ref="P171:P172" si="174">M171-G171</f>
        <v>0</v>
      </c>
      <c r="Q171" s="99">
        <f t="shared" ref="Q171:Q172" si="175">N171-H171</f>
        <v>0</v>
      </c>
      <c r="R171" s="33"/>
      <c r="S171" s="33"/>
      <c r="T171" s="33"/>
      <c r="U171" s="33"/>
      <c r="V171" s="33"/>
      <c r="W171" s="33"/>
      <c r="X171" s="40"/>
      <c r="Y171" s="40"/>
      <c r="Z171" s="40"/>
    </row>
    <row r="172" spans="1:26" ht="65.25" customHeight="1" x14ac:dyDescent="0.25">
      <c r="A172" s="60"/>
      <c r="B172" s="92" t="s">
        <v>409</v>
      </c>
      <c r="C172" s="100">
        <v>0</v>
      </c>
      <c r="D172" s="100">
        <v>0</v>
      </c>
      <c r="E172" s="100">
        <v>0</v>
      </c>
      <c r="F172" s="67">
        <v>445198.72</v>
      </c>
      <c r="G172" s="100">
        <v>0</v>
      </c>
      <c r="H172" s="100">
        <v>0</v>
      </c>
      <c r="I172" s="90">
        <f t="shared" si="166"/>
        <v>445198.72</v>
      </c>
      <c r="J172" s="100">
        <f t="shared" si="167"/>
        <v>0</v>
      </c>
      <c r="K172" s="100">
        <f t="shared" si="168"/>
        <v>0</v>
      </c>
      <c r="L172" s="119">
        <v>445198.72</v>
      </c>
      <c r="M172" s="119">
        <v>0</v>
      </c>
      <c r="N172" s="119">
        <v>0</v>
      </c>
      <c r="O172" s="99">
        <f t="shared" si="173"/>
        <v>0</v>
      </c>
      <c r="P172" s="99">
        <f t="shared" si="174"/>
        <v>0</v>
      </c>
      <c r="Q172" s="99">
        <f t="shared" si="175"/>
        <v>0</v>
      </c>
      <c r="R172" s="33"/>
      <c r="S172" s="33"/>
      <c r="T172" s="33"/>
      <c r="U172" s="33"/>
      <c r="V172" s="33"/>
      <c r="W172" s="33"/>
      <c r="X172" s="40"/>
      <c r="Y172" s="40"/>
      <c r="Z172" s="40"/>
    </row>
    <row r="173" spans="1:26" ht="36" customHeight="1" x14ac:dyDescent="0.25">
      <c r="A173" s="60" t="s">
        <v>32</v>
      </c>
      <c r="B173" s="23" t="s">
        <v>31</v>
      </c>
      <c r="C173" s="33">
        <f>SUM(C174:C188)</f>
        <v>1678607.7300000002</v>
      </c>
      <c r="D173" s="33">
        <f>SUM(D174:D187)</f>
        <v>745239.81</v>
      </c>
      <c r="E173" s="33">
        <f>SUM(E174:E187)</f>
        <v>376918.79</v>
      </c>
      <c r="F173" s="99">
        <f>SUM(F174:F188)</f>
        <v>1710242.61</v>
      </c>
      <c r="G173" s="99">
        <f>SUM(G174:G187)</f>
        <v>745239.81</v>
      </c>
      <c r="H173" s="99">
        <f>SUM(H174:H187)</f>
        <v>376918.79</v>
      </c>
      <c r="I173" s="33">
        <f t="shared" ref="I173" si="176">F173-C173</f>
        <v>31634.879999999888</v>
      </c>
      <c r="J173" s="33">
        <f t="shared" ref="J173" si="177">G173-D173</f>
        <v>0</v>
      </c>
      <c r="K173" s="33">
        <f t="shared" ref="K173" si="178">H173-E173</f>
        <v>0</v>
      </c>
      <c r="L173" s="118">
        <f>SUM(L174:L188)</f>
        <v>2088327.61</v>
      </c>
      <c r="M173" s="118">
        <f>SUM(M174:M187)</f>
        <v>4792992.42</v>
      </c>
      <c r="N173" s="118">
        <f>SUM(N174:N187)</f>
        <v>1351204.09</v>
      </c>
      <c r="O173" s="33">
        <f t="shared" ref="O173:T173" si="179">SUM(O174:O184)</f>
        <v>378085.00000000012</v>
      </c>
      <c r="P173" s="33">
        <f t="shared" si="179"/>
        <v>4047752.6100000003</v>
      </c>
      <c r="Q173" s="33">
        <f t="shared" si="179"/>
        <v>974285.29999999993</v>
      </c>
      <c r="R173" s="33">
        <f t="shared" si="179"/>
        <v>0</v>
      </c>
      <c r="S173" s="33">
        <f t="shared" si="179"/>
        <v>0</v>
      </c>
      <c r="T173" s="33">
        <f t="shared" si="179"/>
        <v>0</v>
      </c>
      <c r="U173" s="33">
        <f>R173-L173</f>
        <v>-2088327.61</v>
      </c>
      <c r="V173" s="33">
        <f>S173-M173</f>
        <v>-4792992.42</v>
      </c>
      <c r="W173" s="33">
        <f>T173-N173</f>
        <v>-1351204.09</v>
      </c>
      <c r="X173" s="40"/>
      <c r="Y173" s="40"/>
      <c r="Z173" s="40"/>
    </row>
    <row r="174" spans="1:26" s="13" customFormat="1" ht="47.25" customHeight="1" x14ac:dyDescent="0.25">
      <c r="A174" s="62"/>
      <c r="B174" s="61" t="s">
        <v>328</v>
      </c>
      <c r="C174" s="34">
        <v>4516</v>
      </c>
      <c r="D174" s="34">
        <v>4752</v>
      </c>
      <c r="E174" s="34">
        <v>0</v>
      </c>
      <c r="F174" s="34">
        <v>4516</v>
      </c>
      <c r="G174" s="34">
        <v>4752</v>
      </c>
      <c r="H174" s="34">
        <v>0</v>
      </c>
      <c r="I174" s="33">
        <f t="shared" ref="I174:I186" si="180">F174-C174</f>
        <v>0</v>
      </c>
      <c r="J174" s="33">
        <f t="shared" ref="J174:J186" si="181">G174-D174</f>
        <v>0</v>
      </c>
      <c r="K174" s="33">
        <f t="shared" ref="K174:K186" si="182">H174-E174</f>
        <v>0</v>
      </c>
      <c r="L174" s="119">
        <v>4516</v>
      </c>
      <c r="M174" s="119">
        <v>4752</v>
      </c>
      <c r="N174" s="119">
        <v>0</v>
      </c>
      <c r="O174" s="100">
        <f t="shared" ref="O174" si="183">L174-F174</f>
        <v>0</v>
      </c>
      <c r="P174" s="100">
        <f t="shared" ref="P174" si="184">M174-G174</f>
        <v>0</v>
      </c>
      <c r="Q174" s="100">
        <f t="shared" ref="Q174" si="185">N174-H174</f>
        <v>0</v>
      </c>
      <c r="R174" s="34"/>
      <c r="S174" s="34"/>
      <c r="T174" s="34"/>
      <c r="U174" s="34"/>
      <c r="V174" s="34"/>
      <c r="W174" s="34"/>
      <c r="X174" s="30"/>
      <c r="Y174" s="30"/>
      <c r="Z174" s="30"/>
    </row>
    <row r="175" spans="1:26" s="13" customFormat="1" ht="63" customHeight="1" x14ac:dyDescent="0.25">
      <c r="A175" s="62"/>
      <c r="B175" s="61" t="s">
        <v>290</v>
      </c>
      <c r="C175" s="34">
        <v>1611.56</v>
      </c>
      <c r="D175" s="34">
        <v>1682.47</v>
      </c>
      <c r="E175" s="34">
        <v>1753.14</v>
      </c>
      <c r="F175" s="34">
        <v>1611.56</v>
      </c>
      <c r="G175" s="34">
        <v>1682.47</v>
      </c>
      <c r="H175" s="34">
        <v>1753.14</v>
      </c>
      <c r="I175" s="33">
        <f t="shared" si="180"/>
        <v>0</v>
      </c>
      <c r="J175" s="33">
        <f t="shared" si="181"/>
        <v>0</v>
      </c>
      <c r="K175" s="33">
        <f t="shared" si="182"/>
        <v>0</v>
      </c>
      <c r="L175" s="119">
        <v>1611.56</v>
      </c>
      <c r="M175" s="119">
        <v>1682.47</v>
      </c>
      <c r="N175" s="119">
        <v>1753.14</v>
      </c>
      <c r="O175" s="34">
        <f t="shared" ref="O175:Q176" si="186">L175-F175</f>
        <v>0</v>
      </c>
      <c r="P175" s="34">
        <f t="shared" si="186"/>
        <v>0</v>
      </c>
      <c r="Q175" s="34">
        <f t="shared" si="186"/>
        <v>0</v>
      </c>
      <c r="R175" s="34"/>
      <c r="S175" s="34"/>
      <c r="T175" s="34"/>
      <c r="U175" s="34"/>
      <c r="V175" s="34"/>
      <c r="W175" s="34"/>
      <c r="X175" s="30"/>
      <c r="Y175" s="30"/>
      <c r="Z175" s="30"/>
    </row>
    <row r="176" spans="1:26" s="13" customFormat="1" ht="49.5" customHeight="1" x14ac:dyDescent="0.25">
      <c r="A176" s="62"/>
      <c r="B176" s="61" t="s">
        <v>289</v>
      </c>
      <c r="C176" s="34">
        <v>30720</v>
      </c>
      <c r="D176" s="34">
        <v>0</v>
      </c>
      <c r="E176" s="34">
        <v>0</v>
      </c>
      <c r="F176" s="34">
        <v>30720</v>
      </c>
      <c r="G176" s="34">
        <v>0</v>
      </c>
      <c r="H176" s="34">
        <v>0</v>
      </c>
      <c r="I176" s="33">
        <f t="shared" si="180"/>
        <v>0</v>
      </c>
      <c r="J176" s="33">
        <f t="shared" si="181"/>
        <v>0</v>
      </c>
      <c r="K176" s="33">
        <f t="shared" si="182"/>
        <v>0</v>
      </c>
      <c r="L176" s="119">
        <v>30720</v>
      </c>
      <c r="M176" s="119">
        <v>0</v>
      </c>
      <c r="N176" s="119">
        <v>0</v>
      </c>
      <c r="O176" s="34">
        <f t="shared" si="186"/>
        <v>0</v>
      </c>
      <c r="P176" s="34">
        <f t="shared" si="186"/>
        <v>0</v>
      </c>
      <c r="Q176" s="34">
        <f t="shared" si="186"/>
        <v>0</v>
      </c>
      <c r="R176" s="34"/>
      <c r="S176" s="34"/>
      <c r="T176" s="34"/>
      <c r="U176" s="34"/>
      <c r="V176" s="34"/>
      <c r="W176" s="34"/>
      <c r="X176" s="30"/>
      <c r="Y176" s="30"/>
      <c r="Z176" s="30"/>
    </row>
    <row r="177" spans="1:26" s="13" customFormat="1" ht="49.5" customHeight="1" x14ac:dyDescent="0.25">
      <c r="A177" s="62"/>
      <c r="B177" s="61" t="s">
        <v>403</v>
      </c>
      <c r="C177" s="34">
        <v>0</v>
      </c>
      <c r="D177" s="34">
        <v>0</v>
      </c>
      <c r="E177" s="34">
        <v>0</v>
      </c>
      <c r="F177" s="67">
        <v>31634.880000000001</v>
      </c>
      <c r="G177" s="34">
        <v>0</v>
      </c>
      <c r="H177" s="34">
        <v>0</v>
      </c>
      <c r="I177" s="91">
        <f t="shared" si="180"/>
        <v>31634.880000000001</v>
      </c>
      <c r="J177" s="33">
        <f t="shared" si="181"/>
        <v>0</v>
      </c>
      <c r="K177" s="33">
        <f t="shared" si="182"/>
        <v>0</v>
      </c>
      <c r="L177" s="119">
        <v>31634.880000000001</v>
      </c>
      <c r="M177" s="119">
        <v>0</v>
      </c>
      <c r="N177" s="119">
        <v>0</v>
      </c>
      <c r="O177" s="100">
        <f t="shared" ref="O177:O180" si="187">L177-F177</f>
        <v>0</v>
      </c>
      <c r="P177" s="100">
        <f t="shared" ref="P177:P180" si="188">M177-G177</f>
        <v>0</v>
      </c>
      <c r="Q177" s="100">
        <f t="shared" ref="Q177:Q180" si="189">N177-H177</f>
        <v>0</v>
      </c>
      <c r="R177" s="34"/>
      <c r="S177" s="34"/>
      <c r="T177" s="34"/>
      <c r="U177" s="34"/>
      <c r="V177" s="34"/>
      <c r="W177" s="34"/>
      <c r="X177" s="30"/>
      <c r="Y177" s="30"/>
      <c r="Z177" s="30"/>
    </row>
    <row r="178" spans="1:26" s="13" customFormat="1" ht="52.5" customHeight="1" x14ac:dyDescent="0.25">
      <c r="A178" s="62"/>
      <c r="B178" s="61" t="s">
        <v>236</v>
      </c>
      <c r="C178" s="34">
        <v>46241.4</v>
      </c>
      <c r="D178" s="34">
        <v>45970.6</v>
      </c>
      <c r="E178" s="34">
        <v>45970.6</v>
      </c>
      <c r="F178" s="34">
        <v>46241.4</v>
      </c>
      <c r="G178" s="34">
        <v>45970.6</v>
      </c>
      <c r="H178" s="34">
        <v>45970.6</v>
      </c>
      <c r="I178" s="33">
        <f t="shared" si="180"/>
        <v>0</v>
      </c>
      <c r="J178" s="33">
        <f t="shared" si="181"/>
        <v>0</v>
      </c>
      <c r="K178" s="33">
        <f t="shared" si="182"/>
        <v>0</v>
      </c>
      <c r="L178" s="119">
        <v>46241.4</v>
      </c>
      <c r="M178" s="119">
        <v>45970.6</v>
      </c>
      <c r="N178" s="119">
        <v>45970.6</v>
      </c>
      <c r="O178" s="100">
        <f t="shared" si="187"/>
        <v>0</v>
      </c>
      <c r="P178" s="100">
        <f t="shared" si="188"/>
        <v>0</v>
      </c>
      <c r="Q178" s="100">
        <f t="shared" si="189"/>
        <v>0</v>
      </c>
      <c r="R178" s="34"/>
      <c r="S178" s="34"/>
      <c r="T178" s="34"/>
      <c r="U178" s="34"/>
      <c r="V178" s="34"/>
      <c r="W178" s="34"/>
      <c r="X178" s="30"/>
      <c r="Y178" s="30"/>
      <c r="Z178" s="30"/>
    </row>
    <row r="179" spans="1:26" s="13" customFormat="1" ht="33" customHeight="1" x14ac:dyDescent="0.25">
      <c r="A179" s="62"/>
      <c r="B179" s="61" t="s">
        <v>237</v>
      </c>
      <c r="C179" s="34">
        <v>6405</v>
      </c>
      <c r="D179" s="67">
        <v>6670</v>
      </c>
      <c r="E179" s="67">
        <v>6722</v>
      </c>
      <c r="F179" s="34">
        <v>6405</v>
      </c>
      <c r="G179" s="67">
        <v>6670</v>
      </c>
      <c r="H179" s="67">
        <v>6722</v>
      </c>
      <c r="I179" s="33">
        <f t="shared" si="180"/>
        <v>0</v>
      </c>
      <c r="J179" s="33">
        <f t="shared" si="181"/>
        <v>0</v>
      </c>
      <c r="K179" s="33">
        <f t="shared" si="182"/>
        <v>0</v>
      </c>
      <c r="L179" s="119">
        <v>6405</v>
      </c>
      <c r="M179" s="119">
        <v>6670</v>
      </c>
      <c r="N179" s="119">
        <v>6722</v>
      </c>
      <c r="O179" s="100">
        <f t="shared" si="187"/>
        <v>0</v>
      </c>
      <c r="P179" s="100">
        <f t="shared" si="188"/>
        <v>0</v>
      </c>
      <c r="Q179" s="100">
        <f t="shared" si="189"/>
        <v>0</v>
      </c>
      <c r="R179" s="34"/>
      <c r="S179" s="34"/>
      <c r="T179" s="34"/>
      <c r="U179" s="34"/>
      <c r="V179" s="34"/>
      <c r="W179" s="34"/>
      <c r="X179" s="30"/>
      <c r="Y179" s="30"/>
      <c r="Z179" s="30"/>
    </row>
    <row r="180" spans="1:26" s="13" customFormat="1" ht="33" customHeight="1" x14ac:dyDescent="0.25">
      <c r="A180" s="62"/>
      <c r="B180" s="61" t="s">
        <v>399</v>
      </c>
      <c r="C180" s="34">
        <v>17288.38</v>
      </c>
      <c r="D180" s="34">
        <v>148555</v>
      </c>
      <c r="E180" s="34">
        <v>191845</v>
      </c>
      <c r="F180" s="34">
        <v>17288.38</v>
      </c>
      <c r="G180" s="34">
        <v>148555</v>
      </c>
      <c r="H180" s="34">
        <v>191845</v>
      </c>
      <c r="I180" s="33">
        <f t="shared" si="180"/>
        <v>0</v>
      </c>
      <c r="J180" s="33">
        <f t="shared" si="181"/>
        <v>0</v>
      </c>
      <c r="K180" s="33">
        <f t="shared" si="182"/>
        <v>0</v>
      </c>
      <c r="L180" s="119">
        <v>17288.38</v>
      </c>
      <c r="M180" s="119">
        <v>148555</v>
      </c>
      <c r="N180" s="119">
        <v>191845</v>
      </c>
      <c r="O180" s="100">
        <f t="shared" si="187"/>
        <v>0</v>
      </c>
      <c r="P180" s="100">
        <f t="shared" si="188"/>
        <v>0</v>
      </c>
      <c r="Q180" s="100">
        <f t="shared" si="189"/>
        <v>0</v>
      </c>
      <c r="R180" s="34"/>
      <c r="S180" s="34"/>
      <c r="T180" s="34"/>
      <c r="U180" s="34"/>
      <c r="V180" s="34"/>
      <c r="W180" s="34"/>
      <c r="X180" s="30"/>
      <c r="Y180" s="30"/>
      <c r="Z180" s="30"/>
    </row>
    <row r="181" spans="1:26" s="13" customFormat="1" ht="49.5" customHeight="1" x14ac:dyDescent="0.25">
      <c r="A181" s="24"/>
      <c r="B181" s="56" t="s">
        <v>356</v>
      </c>
      <c r="C181" s="70">
        <v>166393.56</v>
      </c>
      <c r="D181" s="70">
        <v>131753.4</v>
      </c>
      <c r="E181" s="70">
        <v>0</v>
      </c>
      <c r="F181" s="70">
        <v>166393.56</v>
      </c>
      <c r="G181" s="70">
        <v>131753.4</v>
      </c>
      <c r="H181" s="70">
        <v>0</v>
      </c>
      <c r="I181" s="33">
        <f t="shared" si="180"/>
        <v>0</v>
      </c>
      <c r="J181" s="33">
        <f t="shared" si="181"/>
        <v>0</v>
      </c>
      <c r="K181" s="33">
        <f t="shared" si="182"/>
        <v>0</v>
      </c>
      <c r="L181" s="120">
        <f>166393.56+57498.04</f>
        <v>223891.6</v>
      </c>
      <c r="M181" s="120">
        <f>131753.4+701416.2</f>
        <v>833169.6</v>
      </c>
      <c r="N181" s="120">
        <f>62320.2</f>
        <v>62320.2</v>
      </c>
      <c r="O181" s="111">
        <f t="shared" ref="O181:Q184" si="190">L181-F181</f>
        <v>57498.040000000008</v>
      </c>
      <c r="P181" s="111">
        <f t="shared" si="190"/>
        <v>701416.2</v>
      </c>
      <c r="Q181" s="111">
        <f t="shared" si="190"/>
        <v>62320.2</v>
      </c>
      <c r="R181" s="34"/>
      <c r="S181" s="34"/>
      <c r="T181" s="34"/>
      <c r="U181" s="34"/>
      <c r="V181" s="34"/>
      <c r="W181" s="34"/>
      <c r="X181" s="30"/>
      <c r="Y181" s="30"/>
      <c r="Z181" s="30"/>
    </row>
    <row r="182" spans="1:26" s="13" customFormat="1" ht="47.25" customHeight="1" x14ac:dyDescent="0.25">
      <c r="A182" s="24"/>
      <c r="B182" s="77" t="s">
        <v>404</v>
      </c>
      <c r="C182" s="85">
        <f>672971.76+137492.39</f>
        <v>810464.15</v>
      </c>
      <c r="D182" s="85">
        <f>505501.77-109645.43</f>
        <v>395856.34</v>
      </c>
      <c r="E182" s="70">
        <v>120628.05</v>
      </c>
      <c r="F182" s="67">
        <f>672971.76+137492.39</f>
        <v>810464.15</v>
      </c>
      <c r="G182" s="67">
        <f>505501.77-109645.43</f>
        <v>395856.34</v>
      </c>
      <c r="H182" s="70">
        <v>120628.05</v>
      </c>
      <c r="I182" s="33">
        <f t="shared" si="180"/>
        <v>0</v>
      </c>
      <c r="J182" s="33">
        <f t="shared" si="181"/>
        <v>0</v>
      </c>
      <c r="K182" s="33">
        <f t="shared" si="182"/>
        <v>0</v>
      </c>
      <c r="L182" s="120">
        <f>672971.76+137492.39+320586.96</f>
        <v>1131051.1100000001</v>
      </c>
      <c r="M182" s="120">
        <f>505501.77-109645.43+3346336.41</f>
        <v>3742192.75</v>
      </c>
      <c r="N182" s="120">
        <f>120628.05+911965.1</f>
        <v>1032593.15</v>
      </c>
      <c r="O182" s="111">
        <f t="shared" si="190"/>
        <v>320586.96000000008</v>
      </c>
      <c r="P182" s="111">
        <f t="shared" si="190"/>
        <v>3346336.41</v>
      </c>
      <c r="Q182" s="111">
        <f t="shared" si="190"/>
        <v>911965.1</v>
      </c>
      <c r="R182" s="38"/>
      <c r="S182" s="38"/>
      <c r="T182" s="38"/>
      <c r="U182" s="35">
        <f t="shared" ref="U182:W182" si="191">R182-L182</f>
        <v>-1131051.1100000001</v>
      </c>
      <c r="V182" s="35">
        <f t="shared" si="191"/>
        <v>-3742192.75</v>
      </c>
      <c r="W182" s="35">
        <f t="shared" si="191"/>
        <v>-1032593.15</v>
      </c>
      <c r="X182" s="30"/>
      <c r="Y182" s="30"/>
      <c r="Z182" s="30"/>
    </row>
    <row r="183" spans="1:26" s="13" customFormat="1" ht="37.5" customHeight="1" x14ac:dyDescent="0.25">
      <c r="A183" s="24"/>
      <c r="B183" s="56" t="s">
        <v>357</v>
      </c>
      <c r="C183" s="85">
        <f>501744.85+25576.97</f>
        <v>527321.81999999995</v>
      </c>
      <c r="D183" s="70">
        <v>0</v>
      </c>
      <c r="E183" s="70">
        <v>0</v>
      </c>
      <c r="F183" s="67">
        <f>501744.85+25576.97</f>
        <v>527321.81999999995</v>
      </c>
      <c r="G183" s="67">
        <v>0</v>
      </c>
      <c r="H183" s="70">
        <v>0</v>
      </c>
      <c r="I183" s="33">
        <f t="shared" si="180"/>
        <v>0</v>
      </c>
      <c r="J183" s="33">
        <f t="shared" si="181"/>
        <v>0</v>
      </c>
      <c r="K183" s="33">
        <f t="shared" si="182"/>
        <v>0</v>
      </c>
      <c r="L183" s="119">
        <f>501744.85+25576.97</f>
        <v>527321.81999999995</v>
      </c>
      <c r="M183" s="119">
        <v>0</v>
      </c>
      <c r="N183" s="119">
        <v>0</v>
      </c>
      <c r="O183" s="34">
        <f t="shared" si="190"/>
        <v>0</v>
      </c>
      <c r="P183" s="34">
        <f t="shared" si="190"/>
        <v>0</v>
      </c>
      <c r="Q183" s="34">
        <f t="shared" si="190"/>
        <v>0</v>
      </c>
      <c r="R183" s="34"/>
      <c r="S183" s="34"/>
      <c r="T183" s="34"/>
      <c r="U183" s="34"/>
      <c r="V183" s="34"/>
      <c r="W183" s="34"/>
      <c r="X183" s="30"/>
      <c r="Y183" s="30"/>
      <c r="Z183" s="30"/>
    </row>
    <row r="184" spans="1:26" s="13" customFormat="1" ht="37.5" customHeight="1" x14ac:dyDescent="0.25">
      <c r="A184" s="24"/>
      <c r="B184" s="56" t="s">
        <v>358</v>
      </c>
      <c r="C184" s="85">
        <f>19442.32+5713.54</f>
        <v>25155.86</v>
      </c>
      <c r="D184" s="70">
        <v>0</v>
      </c>
      <c r="E184" s="70">
        <v>0</v>
      </c>
      <c r="F184" s="67">
        <f>19442.32+5713.54</f>
        <v>25155.86</v>
      </c>
      <c r="G184" s="67">
        <v>0</v>
      </c>
      <c r="H184" s="70">
        <v>0</v>
      </c>
      <c r="I184" s="33">
        <f t="shared" si="180"/>
        <v>0</v>
      </c>
      <c r="J184" s="33">
        <f t="shared" si="181"/>
        <v>0</v>
      </c>
      <c r="K184" s="33">
        <f t="shared" si="182"/>
        <v>0</v>
      </c>
      <c r="L184" s="119">
        <f>19442.32+5713.54</f>
        <v>25155.86</v>
      </c>
      <c r="M184" s="119">
        <v>0</v>
      </c>
      <c r="N184" s="119">
        <v>0</v>
      </c>
      <c r="O184" s="34">
        <f t="shared" si="190"/>
        <v>0</v>
      </c>
      <c r="P184" s="34">
        <f t="shared" si="190"/>
        <v>0</v>
      </c>
      <c r="Q184" s="34">
        <f t="shared" si="190"/>
        <v>0</v>
      </c>
      <c r="R184" s="34"/>
      <c r="S184" s="34"/>
      <c r="T184" s="34"/>
      <c r="U184" s="34"/>
      <c r="V184" s="34"/>
      <c r="W184" s="34"/>
      <c r="X184" s="30"/>
      <c r="Y184" s="30"/>
      <c r="Z184" s="30"/>
    </row>
    <row r="185" spans="1:26" s="13" customFormat="1" ht="29.25" customHeight="1" x14ac:dyDescent="0.25">
      <c r="A185" s="24"/>
      <c r="B185" s="56" t="s">
        <v>369</v>
      </c>
      <c r="C185" s="70">
        <v>32490</v>
      </c>
      <c r="D185" s="70">
        <v>0</v>
      </c>
      <c r="E185" s="70">
        <v>0</v>
      </c>
      <c r="F185" s="70">
        <v>32490</v>
      </c>
      <c r="G185" s="70">
        <v>0</v>
      </c>
      <c r="H185" s="70">
        <v>0</v>
      </c>
      <c r="I185" s="33">
        <f t="shared" si="180"/>
        <v>0</v>
      </c>
      <c r="J185" s="33">
        <f t="shared" si="181"/>
        <v>0</v>
      </c>
      <c r="K185" s="33">
        <f t="shared" si="182"/>
        <v>0</v>
      </c>
      <c r="L185" s="119">
        <v>32490</v>
      </c>
      <c r="M185" s="119">
        <v>0</v>
      </c>
      <c r="N185" s="119">
        <v>0</v>
      </c>
      <c r="O185" s="100">
        <f t="shared" ref="O185:O186" si="192">L185-F185</f>
        <v>0</v>
      </c>
      <c r="P185" s="100">
        <f t="shared" ref="P185:P186" si="193">M185-G185</f>
        <v>0</v>
      </c>
      <c r="Q185" s="100">
        <f t="shared" ref="Q185:Q186" si="194">N185-H185</f>
        <v>0</v>
      </c>
      <c r="R185" s="34"/>
      <c r="S185" s="34"/>
      <c r="T185" s="34"/>
      <c r="U185" s="34"/>
      <c r="V185" s="34"/>
      <c r="W185" s="34"/>
      <c r="X185" s="30"/>
      <c r="Y185" s="30"/>
      <c r="Z185" s="30"/>
    </row>
    <row r="186" spans="1:26" s="13" customFormat="1" ht="37.5" customHeight="1" x14ac:dyDescent="0.25">
      <c r="A186" s="24"/>
      <c r="B186" s="56" t="s">
        <v>370</v>
      </c>
      <c r="C186" s="70">
        <v>10000</v>
      </c>
      <c r="D186" s="70">
        <v>10000</v>
      </c>
      <c r="E186" s="70">
        <v>10000</v>
      </c>
      <c r="F186" s="70">
        <v>10000</v>
      </c>
      <c r="G186" s="70">
        <v>10000</v>
      </c>
      <c r="H186" s="70">
        <v>10000</v>
      </c>
      <c r="I186" s="33">
        <f t="shared" si="180"/>
        <v>0</v>
      </c>
      <c r="J186" s="33">
        <f t="shared" si="181"/>
        <v>0</v>
      </c>
      <c r="K186" s="33">
        <f t="shared" si="182"/>
        <v>0</v>
      </c>
      <c r="L186" s="119">
        <v>10000</v>
      </c>
      <c r="M186" s="119">
        <v>10000</v>
      </c>
      <c r="N186" s="119">
        <v>10000</v>
      </c>
      <c r="O186" s="100">
        <f t="shared" si="192"/>
        <v>0</v>
      </c>
      <c r="P186" s="100">
        <f t="shared" si="193"/>
        <v>0</v>
      </c>
      <c r="Q186" s="100">
        <f t="shared" si="194"/>
        <v>0</v>
      </c>
      <c r="R186" s="34"/>
      <c r="S186" s="34"/>
      <c r="T186" s="34"/>
      <c r="U186" s="34"/>
      <c r="V186" s="34"/>
      <c r="W186" s="34"/>
      <c r="X186" s="30"/>
      <c r="Y186" s="30"/>
      <c r="Z186" s="30"/>
    </row>
    <row r="187" spans="1:26" s="13" customFormat="1" ht="33.75" hidden="1" customHeight="1" x14ac:dyDescent="0.25">
      <c r="A187" s="24"/>
      <c r="B187" s="61"/>
      <c r="C187" s="34"/>
      <c r="D187" s="34"/>
      <c r="E187" s="34"/>
      <c r="F187" s="34"/>
      <c r="G187" s="34"/>
      <c r="H187" s="34"/>
      <c r="I187" s="34"/>
      <c r="J187" s="34"/>
      <c r="K187" s="34"/>
      <c r="L187" s="119"/>
      <c r="M187" s="119"/>
      <c r="N187" s="119"/>
      <c r="O187" s="34"/>
      <c r="P187" s="34"/>
      <c r="Q187" s="34"/>
      <c r="R187" s="34"/>
      <c r="S187" s="34"/>
      <c r="T187" s="34"/>
      <c r="U187" s="34"/>
      <c r="V187" s="34"/>
      <c r="W187" s="34"/>
      <c r="X187" s="30"/>
      <c r="Y187" s="30"/>
      <c r="Z187" s="30"/>
    </row>
    <row r="188" spans="1:26" s="13" customFormat="1" ht="47.25" hidden="1" customHeight="1" x14ac:dyDescent="0.25">
      <c r="A188" s="24"/>
      <c r="B188" s="56"/>
      <c r="C188" s="85"/>
      <c r="D188" s="70"/>
      <c r="E188" s="70"/>
      <c r="F188" s="34"/>
      <c r="G188" s="34"/>
      <c r="H188" s="34"/>
      <c r="I188" s="34"/>
      <c r="J188" s="34"/>
      <c r="K188" s="34"/>
      <c r="L188" s="119"/>
      <c r="M188" s="119"/>
      <c r="N188" s="119"/>
      <c r="O188" s="34"/>
      <c r="P188" s="34"/>
      <c r="Q188" s="34"/>
      <c r="R188" s="34"/>
      <c r="S188" s="34"/>
      <c r="T188" s="34"/>
      <c r="U188" s="34"/>
      <c r="V188" s="34"/>
      <c r="W188" s="34"/>
      <c r="X188" s="30"/>
      <c r="Y188" s="30"/>
      <c r="Z188" s="30"/>
    </row>
    <row r="189" spans="1:26" s="7" customFormat="1" ht="33.75" customHeight="1" x14ac:dyDescent="0.25">
      <c r="A189" s="4" t="s">
        <v>30</v>
      </c>
      <c r="B189" s="8" t="s">
        <v>29</v>
      </c>
      <c r="C189" s="32">
        <f>C190+C204+C207+C208+C209+C210+C211+C212+C213+C214</f>
        <v>2191896.2749999999</v>
      </c>
      <c r="D189" s="32">
        <f t="shared" ref="D189" si="195">D190+D204+D207+D208+D209+D210+D211+D212+D213+D214</f>
        <v>2194027.8029999998</v>
      </c>
      <c r="E189" s="32">
        <f>E190+E204+E207+E208+E209+E210+E211+E212+E213+E214</f>
        <v>2192059.6260000002</v>
      </c>
      <c r="F189" s="32">
        <f>F190+F204+F207+F208+F209+F210+F211+F212+F213+F214</f>
        <v>2191896.2749999999</v>
      </c>
      <c r="G189" s="32">
        <f t="shared" ref="G189:H189" si="196">G190+G204+G207+G208+G209+G210+G211+G212+G213+G214</f>
        <v>2194027.8029999998</v>
      </c>
      <c r="H189" s="32">
        <f t="shared" si="196"/>
        <v>2192059.6260000002</v>
      </c>
      <c r="I189" s="32">
        <f t="shared" ref="I189:K205" si="197">F189-C189</f>
        <v>0</v>
      </c>
      <c r="J189" s="32">
        <f t="shared" si="197"/>
        <v>0</v>
      </c>
      <c r="K189" s="32">
        <f t="shared" si="197"/>
        <v>0</v>
      </c>
      <c r="L189" s="115">
        <f>L190+L204+L207+L208+L209+L210+L211+L212+L213+L214</f>
        <v>2191896.2749999999</v>
      </c>
      <c r="M189" s="115">
        <f t="shared" ref="M189:N189" si="198">M190+M204+M207+M208+M209+M210+M211+M212+M213+M214</f>
        <v>2194027.8029999998</v>
      </c>
      <c r="N189" s="115">
        <f t="shared" si="198"/>
        <v>2192059.6260000002</v>
      </c>
      <c r="O189" s="32">
        <f t="shared" ref="O189:Q205" si="199">L189-F189</f>
        <v>0</v>
      </c>
      <c r="P189" s="32">
        <f t="shared" si="199"/>
        <v>0</v>
      </c>
      <c r="Q189" s="32">
        <f t="shared" si="199"/>
        <v>0</v>
      </c>
      <c r="R189" s="32">
        <f>R190+R204+R207+R208+R209+R210+R211+R212+R213+R214</f>
        <v>0</v>
      </c>
      <c r="S189" s="32">
        <f t="shared" ref="S189:T189" si="200">S190+S204+S207+S208+S209+S210+S211+S212+S213+S214</f>
        <v>0</v>
      </c>
      <c r="T189" s="32">
        <f t="shared" si="200"/>
        <v>0</v>
      </c>
      <c r="U189" s="32">
        <f t="shared" ref="U189:W205" si="201">R189-L189</f>
        <v>-2191896.2749999999</v>
      </c>
      <c r="V189" s="32">
        <f t="shared" si="201"/>
        <v>-2194027.8029999998</v>
      </c>
      <c r="W189" s="32">
        <f t="shared" si="201"/>
        <v>-2192059.6260000002</v>
      </c>
      <c r="X189" s="41"/>
      <c r="Y189" s="41"/>
      <c r="Z189" s="41"/>
    </row>
    <row r="190" spans="1:26" ht="33.75" customHeight="1" x14ac:dyDescent="0.25">
      <c r="A190" s="9" t="s">
        <v>28</v>
      </c>
      <c r="B190" s="31" t="s">
        <v>27</v>
      </c>
      <c r="C190" s="37">
        <f>SUM(C191:C203)</f>
        <v>46675.240000000005</v>
      </c>
      <c r="D190" s="37">
        <f t="shared" ref="D190:E190" si="202">SUM(D191:D203)</f>
        <v>46732.229999999996</v>
      </c>
      <c r="E190" s="37">
        <f t="shared" si="202"/>
        <v>46793.229999999996</v>
      </c>
      <c r="F190" s="37">
        <f>SUM(F191:F203)</f>
        <v>46675.240000000005</v>
      </c>
      <c r="G190" s="103">
        <f t="shared" ref="G190:H190" si="203">SUM(G191:G203)</f>
        <v>46732.229999999996</v>
      </c>
      <c r="H190" s="103">
        <f t="shared" si="203"/>
        <v>46793.229999999996</v>
      </c>
      <c r="I190" s="37">
        <f t="shared" si="197"/>
        <v>0</v>
      </c>
      <c r="J190" s="37">
        <f t="shared" si="197"/>
        <v>0</v>
      </c>
      <c r="K190" s="37">
        <f t="shared" si="197"/>
        <v>0</v>
      </c>
      <c r="L190" s="116">
        <f>SUM(L191:L203)</f>
        <v>46675.240000000005</v>
      </c>
      <c r="M190" s="116">
        <f t="shared" ref="M190:N190" si="204">SUM(M191:M203)</f>
        <v>46732.229999999996</v>
      </c>
      <c r="N190" s="116">
        <f t="shared" si="204"/>
        <v>46793.229999999996</v>
      </c>
      <c r="O190" s="37">
        <f t="shared" si="199"/>
        <v>0</v>
      </c>
      <c r="P190" s="37">
        <f t="shared" si="199"/>
        <v>0</v>
      </c>
      <c r="Q190" s="37">
        <f t="shared" si="199"/>
        <v>0</v>
      </c>
      <c r="R190" s="37">
        <f>SUM(R191:R202)</f>
        <v>0</v>
      </c>
      <c r="S190" s="37">
        <f t="shared" ref="S190:T190" si="205">SUM(S191:S202)</f>
        <v>0</v>
      </c>
      <c r="T190" s="37">
        <f t="shared" si="205"/>
        <v>0</v>
      </c>
      <c r="U190" s="37">
        <f t="shared" si="201"/>
        <v>-46675.240000000005</v>
      </c>
      <c r="V190" s="37">
        <f t="shared" si="201"/>
        <v>-46732.229999999996</v>
      </c>
      <c r="W190" s="37">
        <f t="shared" si="201"/>
        <v>-46793.229999999996</v>
      </c>
      <c r="X190" s="40"/>
      <c r="Y190" s="40"/>
      <c r="Z190" s="40"/>
    </row>
    <row r="191" spans="1:26" s="13" customFormat="1" ht="48" customHeight="1" x14ac:dyDescent="0.25">
      <c r="A191" s="11"/>
      <c r="B191" s="56" t="s">
        <v>238</v>
      </c>
      <c r="C191" s="38">
        <v>5811</v>
      </c>
      <c r="D191" s="38">
        <v>5811</v>
      </c>
      <c r="E191" s="38">
        <v>5811</v>
      </c>
      <c r="F191" s="104">
        <v>5811</v>
      </c>
      <c r="G191" s="104">
        <v>5811</v>
      </c>
      <c r="H191" s="104">
        <v>5811</v>
      </c>
      <c r="I191" s="38">
        <f t="shared" si="197"/>
        <v>0</v>
      </c>
      <c r="J191" s="38">
        <f t="shared" si="197"/>
        <v>0</v>
      </c>
      <c r="K191" s="38">
        <f t="shared" si="197"/>
        <v>0</v>
      </c>
      <c r="L191" s="121">
        <v>5811</v>
      </c>
      <c r="M191" s="121">
        <v>5811</v>
      </c>
      <c r="N191" s="121">
        <v>5811</v>
      </c>
      <c r="O191" s="38">
        <f t="shared" si="199"/>
        <v>0</v>
      </c>
      <c r="P191" s="38">
        <f t="shared" si="199"/>
        <v>0</v>
      </c>
      <c r="Q191" s="38">
        <f t="shared" si="199"/>
        <v>0</v>
      </c>
      <c r="R191" s="38"/>
      <c r="S191" s="38"/>
      <c r="T191" s="38"/>
      <c r="U191" s="38">
        <f t="shared" si="201"/>
        <v>-5811</v>
      </c>
      <c r="V191" s="38">
        <f t="shared" si="201"/>
        <v>-5811</v>
      </c>
      <c r="W191" s="38">
        <f t="shared" si="201"/>
        <v>-5811</v>
      </c>
      <c r="X191" s="30"/>
      <c r="Y191" s="30"/>
      <c r="Z191" s="30"/>
    </row>
    <row r="192" spans="1:26" s="13" customFormat="1" ht="63.75" customHeight="1" x14ac:dyDescent="0.25">
      <c r="A192" s="11"/>
      <c r="B192" s="56" t="s">
        <v>221</v>
      </c>
      <c r="C192" s="38">
        <v>8579</v>
      </c>
      <c r="D192" s="38">
        <v>8635</v>
      </c>
      <c r="E192" s="38">
        <v>8694</v>
      </c>
      <c r="F192" s="104">
        <v>8579</v>
      </c>
      <c r="G192" s="104">
        <v>8635</v>
      </c>
      <c r="H192" s="104">
        <v>8694</v>
      </c>
      <c r="I192" s="38">
        <f t="shared" si="197"/>
        <v>0</v>
      </c>
      <c r="J192" s="38">
        <f t="shared" si="197"/>
        <v>0</v>
      </c>
      <c r="K192" s="38">
        <f t="shared" si="197"/>
        <v>0</v>
      </c>
      <c r="L192" s="121">
        <v>8579</v>
      </c>
      <c r="M192" s="121">
        <v>8635</v>
      </c>
      <c r="N192" s="121">
        <v>8694</v>
      </c>
      <c r="O192" s="38">
        <f t="shared" si="199"/>
        <v>0</v>
      </c>
      <c r="P192" s="38">
        <f t="shared" si="199"/>
        <v>0</v>
      </c>
      <c r="Q192" s="38">
        <f t="shared" si="199"/>
        <v>0</v>
      </c>
      <c r="R192" s="38"/>
      <c r="S192" s="38"/>
      <c r="T192" s="38"/>
      <c r="U192" s="38">
        <f t="shared" si="201"/>
        <v>-8579</v>
      </c>
      <c r="V192" s="38">
        <f t="shared" si="201"/>
        <v>-8635</v>
      </c>
      <c r="W192" s="38">
        <f t="shared" si="201"/>
        <v>-8694</v>
      </c>
      <c r="X192" s="30"/>
      <c r="Y192" s="30"/>
      <c r="Z192" s="30"/>
    </row>
    <row r="193" spans="1:26" s="13" customFormat="1" ht="68.25" hidden="1" customHeight="1" x14ac:dyDescent="0.25">
      <c r="A193" s="29"/>
      <c r="B193" s="56" t="s">
        <v>286</v>
      </c>
      <c r="C193" s="39"/>
      <c r="D193" s="39"/>
      <c r="E193" s="39"/>
      <c r="F193" s="39"/>
      <c r="G193" s="39"/>
      <c r="H193" s="39"/>
      <c r="I193" s="39">
        <f t="shared" si="197"/>
        <v>0</v>
      </c>
      <c r="J193" s="39">
        <f t="shared" si="197"/>
        <v>0</v>
      </c>
      <c r="K193" s="39">
        <f t="shared" si="197"/>
        <v>0</v>
      </c>
      <c r="L193" s="122"/>
      <c r="M193" s="122"/>
      <c r="N193" s="122"/>
      <c r="O193" s="39">
        <f t="shared" si="199"/>
        <v>0</v>
      </c>
      <c r="P193" s="39">
        <f t="shared" si="199"/>
        <v>0</v>
      </c>
      <c r="Q193" s="39">
        <f t="shared" si="199"/>
        <v>0</v>
      </c>
      <c r="R193" s="39"/>
      <c r="S193" s="39"/>
      <c r="T193" s="39"/>
      <c r="U193" s="39">
        <f t="shared" si="201"/>
        <v>0</v>
      </c>
      <c r="V193" s="39">
        <f t="shared" si="201"/>
        <v>0</v>
      </c>
      <c r="W193" s="39">
        <f t="shared" si="201"/>
        <v>0</v>
      </c>
      <c r="X193" s="30"/>
      <c r="Y193" s="30"/>
      <c r="Z193" s="30"/>
    </row>
    <row r="194" spans="1:26" s="13" customFormat="1" ht="49.5" customHeight="1" x14ac:dyDescent="0.25">
      <c r="A194" s="11"/>
      <c r="B194" s="56" t="s">
        <v>279</v>
      </c>
      <c r="C194" s="85">
        <v>22</v>
      </c>
      <c r="D194" s="85">
        <v>22</v>
      </c>
      <c r="E194" s="85">
        <v>22</v>
      </c>
      <c r="F194" s="67">
        <v>22</v>
      </c>
      <c r="G194" s="67">
        <v>22</v>
      </c>
      <c r="H194" s="67">
        <v>22</v>
      </c>
      <c r="I194" s="38">
        <f t="shared" si="197"/>
        <v>0</v>
      </c>
      <c r="J194" s="38">
        <f t="shared" si="197"/>
        <v>0</v>
      </c>
      <c r="K194" s="38">
        <f t="shared" si="197"/>
        <v>0</v>
      </c>
      <c r="L194" s="119">
        <v>22</v>
      </c>
      <c r="M194" s="119">
        <v>22</v>
      </c>
      <c r="N194" s="119">
        <v>22</v>
      </c>
      <c r="O194" s="38">
        <f t="shared" si="199"/>
        <v>0</v>
      </c>
      <c r="P194" s="38">
        <f t="shared" si="199"/>
        <v>0</v>
      </c>
      <c r="Q194" s="38">
        <f t="shared" si="199"/>
        <v>0</v>
      </c>
      <c r="R194" s="39"/>
      <c r="S194" s="39"/>
      <c r="T194" s="39"/>
      <c r="U194" s="38">
        <f t="shared" si="201"/>
        <v>-22</v>
      </c>
      <c r="V194" s="38">
        <f t="shared" si="201"/>
        <v>-22</v>
      </c>
      <c r="W194" s="38">
        <f t="shared" si="201"/>
        <v>-22</v>
      </c>
      <c r="X194" s="30"/>
      <c r="Y194" s="30"/>
      <c r="Z194" s="30"/>
    </row>
    <row r="195" spans="1:26" s="13" customFormat="1" ht="66.75" hidden="1" customHeight="1" x14ac:dyDescent="0.25">
      <c r="A195" s="11"/>
      <c r="B195" s="61" t="s">
        <v>360</v>
      </c>
      <c r="C195" s="39"/>
      <c r="D195" s="39"/>
      <c r="E195" s="39"/>
      <c r="F195" s="38"/>
      <c r="G195" s="38"/>
      <c r="H195" s="38"/>
      <c r="I195" s="38">
        <f t="shared" si="197"/>
        <v>0</v>
      </c>
      <c r="J195" s="38">
        <f t="shared" si="197"/>
        <v>0</v>
      </c>
      <c r="K195" s="38">
        <f t="shared" si="197"/>
        <v>0</v>
      </c>
      <c r="L195" s="121"/>
      <c r="M195" s="121"/>
      <c r="N195" s="121"/>
      <c r="O195" s="38">
        <f t="shared" si="199"/>
        <v>0</v>
      </c>
      <c r="P195" s="38">
        <f t="shared" si="199"/>
        <v>0</v>
      </c>
      <c r="Q195" s="38">
        <f t="shared" si="199"/>
        <v>0</v>
      </c>
      <c r="R195" s="38"/>
      <c r="S195" s="38"/>
      <c r="T195" s="38"/>
      <c r="U195" s="38">
        <f t="shared" si="201"/>
        <v>0</v>
      </c>
      <c r="V195" s="38">
        <f t="shared" si="201"/>
        <v>0</v>
      </c>
      <c r="W195" s="38">
        <f t="shared" si="201"/>
        <v>0</v>
      </c>
      <c r="X195" s="30"/>
      <c r="Y195" s="30"/>
      <c r="Z195" s="30"/>
    </row>
    <row r="196" spans="1:26" s="13" customFormat="1" ht="51" customHeight="1" x14ac:dyDescent="0.25">
      <c r="A196" s="11"/>
      <c r="B196" s="56" t="s">
        <v>26</v>
      </c>
      <c r="C196" s="38">
        <v>1342</v>
      </c>
      <c r="D196" s="38">
        <v>1343</v>
      </c>
      <c r="E196" s="38">
        <v>1345</v>
      </c>
      <c r="F196" s="104">
        <v>1342</v>
      </c>
      <c r="G196" s="104">
        <v>1343</v>
      </c>
      <c r="H196" s="104">
        <v>1345</v>
      </c>
      <c r="I196" s="38">
        <f t="shared" si="197"/>
        <v>0</v>
      </c>
      <c r="J196" s="38">
        <f t="shared" si="197"/>
        <v>0</v>
      </c>
      <c r="K196" s="38">
        <f t="shared" si="197"/>
        <v>0</v>
      </c>
      <c r="L196" s="121">
        <v>1342</v>
      </c>
      <c r="M196" s="121">
        <v>1343</v>
      </c>
      <c r="N196" s="121">
        <v>1345</v>
      </c>
      <c r="O196" s="38">
        <f t="shared" si="199"/>
        <v>0</v>
      </c>
      <c r="P196" s="38">
        <f t="shared" si="199"/>
        <v>0</v>
      </c>
      <c r="Q196" s="38">
        <f t="shared" si="199"/>
        <v>0</v>
      </c>
      <c r="R196" s="38"/>
      <c r="S196" s="38"/>
      <c r="T196" s="38"/>
      <c r="U196" s="38">
        <f t="shared" si="201"/>
        <v>-1342</v>
      </c>
      <c r="V196" s="38">
        <f t="shared" si="201"/>
        <v>-1343</v>
      </c>
      <c r="W196" s="38">
        <f t="shared" si="201"/>
        <v>-1345</v>
      </c>
      <c r="X196" s="30"/>
      <c r="Y196" s="30"/>
      <c r="Z196" s="30"/>
    </row>
    <row r="197" spans="1:26" s="13" customFormat="1" ht="186" hidden="1" customHeight="1" x14ac:dyDescent="0.25">
      <c r="A197" s="11"/>
      <c r="B197" s="56" t="s">
        <v>25</v>
      </c>
      <c r="C197" s="38"/>
      <c r="D197" s="38"/>
      <c r="E197" s="38"/>
      <c r="F197" s="38"/>
      <c r="G197" s="38"/>
      <c r="H197" s="38"/>
      <c r="I197" s="38">
        <f t="shared" si="197"/>
        <v>0</v>
      </c>
      <c r="J197" s="38">
        <f t="shared" si="197"/>
        <v>0</v>
      </c>
      <c r="K197" s="38">
        <f t="shared" si="197"/>
        <v>0</v>
      </c>
      <c r="L197" s="121"/>
      <c r="M197" s="121"/>
      <c r="N197" s="121"/>
      <c r="O197" s="38">
        <f t="shared" si="199"/>
        <v>0</v>
      </c>
      <c r="P197" s="38">
        <f t="shared" si="199"/>
        <v>0</v>
      </c>
      <c r="Q197" s="38">
        <f t="shared" si="199"/>
        <v>0</v>
      </c>
      <c r="R197" s="38"/>
      <c r="S197" s="38"/>
      <c r="T197" s="38"/>
      <c r="U197" s="38">
        <f t="shared" si="201"/>
        <v>0</v>
      </c>
      <c r="V197" s="38">
        <f t="shared" si="201"/>
        <v>0</v>
      </c>
      <c r="W197" s="38">
        <f t="shared" si="201"/>
        <v>0</v>
      </c>
      <c r="X197" s="30"/>
      <c r="Y197" s="30"/>
      <c r="Z197" s="30"/>
    </row>
    <row r="198" spans="1:26" s="13" customFormat="1" ht="64.5" hidden="1" customHeight="1" x14ac:dyDescent="0.25">
      <c r="A198" s="11"/>
      <c r="B198" s="56" t="s">
        <v>280</v>
      </c>
      <c r="C198" s="38"/>
      <c r="D198" s="38"/>
      <c r="E198" s="38"/>
      <c r="F198" s="38"/>
      <c r="G198" s="38"/>
      <c r="H198" s="38"/>
      <c r="I198" s="38">
        <f t="shared" si="197"/>
        <v>0</v>
      </c>
      <c r="J198" s="38">
        <f t="shared" si="197"/>
        <v>0</v>
      </c>
      <c r="K198" s="38">
        <f t="shared" si="197"/>
        <v>0</v>
      </c>
      <c r="L198" s="121"/>
      <c r="M198" s="121"/>
      <c r="N198" s="121"/>
      <c r="O198" s="38">
        <f t="shared" si="199"/>
        <v>0</v>
      </c>
      <c r="P198" s="38">
        <f t="shared" si="199"/>
        <v>0</v>
      </c>
      <c r="Q198" s="38">
        <f t="shared" si="199"/>
        <v>0</v>
      </c>
      <c r="R198" s="38"/>
      <c r="S198" s="38"/>
      <c r="T198" s="38"/>
      <c r="U198" s="38">
        <f t="shared" si="201"/>
        <v>0</v>
      </c>
      <c r="V198" s="38">
        <f t="shared" si="201"/>
        <v>0</v>
      </c>
      <c r="W198" s="38">
        <f t="shared" si="201"/>
        <v>0</v>
      </c>
      <c r="X198" s="30"/>
      <c r="Y198" s="30"/>
      <c r="Z198" s="30"/>
    </row>
    <row r="199" spans="1:26" s="13" customFormat="1" ht="48.75" hidden="1" customHeight="1" x14ac:dyDescent="0.25">
      <c r="A199" s="11"/>
      <c r="B199" s="56" t="s">
        <v>281</v>
      </c>
      <c r="C199" s="38"/>
      <c r="D199" s="38"/>
      <c r="E199" s="38"/>
      <c r="F199" s="38"/>
      <c r="G199" s="38"/>
      <c r="H199" s="38"/>
      <c r="I199" s="38">
        <f t="shared" si="197"/>
        <v>0</v>
      </c>
      <c r="J199" s="38">
        <f t="shared" si="197"/>
        <v>0</v>
      </c>
      <c r="K199" s="38">
        <f t="shared" si="197"/>
        <v>0</v>
      </c>
      <c r="L199" s="121"/>
      <c r="M199" s="121"/>
      <c r="N199" s="121"/>
      <c r="O199" s="38">
        <f t="shared" si="199"/>
        <v>0</v>
      </c>
      <c r="P199" s="38">
        <f t="shared" si="199"/>
        <v>0</v>
      </c>
      <c r="Q199" s="38">
        <f t="shared" si="199"/>
        <v>0</v>
      </c>
      <c r="R199" s="38"/>
      <c r="S199" s="38"/>
      <c r="T199" s="38"/>
      <c r="U199" s="38">
        <f t="shared" si="201"/>
        <v>0</v>
      </c>
      <c r="V199" s="38">
        <f t="shared" si="201"/>
        <v>0</v>
      </c>
      <c r="W199" s="38">
        <f t="shared" si="201"/>
        <v>0</v>
      </c>
      <c r="X199" s="30"/>
      <c r="Y199" s="30"/>
      <c r="Z199" s="30"/>
    </row>
    <row r="200" spans="1:26" s="13" customFormat="1" ht="66" customHeight="1" x14ac:dyDescent="0.25">
      <c r="A200" s="11"/>
      <c r="B200" s="56" t="s">
        <v>222</v>
      </c>
      <c r="C200" s="38">
        <v>2299</v>
      </c>
      <c r="D200" s="38">
        <v>2299</v>
      </c>
      <c r="E200" s="38">
        <v>2299</v>
      </c>
      <c r="F200" s="104">
        <v>2299</v>
      </c>
      <c r="G200" s="104">
        <v>2299</v>
      </c>
      <c r="H200" s="104">
        <v>2299</v>
      </c>
      <c r="I200" s="38">
        <f t="shared" si="197"/>
        <v>0</v>
      </c>
      <c r="J200" s="38">
        <f t="shared" si="197"/>
        <v>0</v>
      </c>
      <c r="K200" s="38">
        <f t="shared" si="197"/>
        <v>0</v>
      </c>
      <c r="L200" s="121">
        <v>2299</v>
      </c>
      <c r="M200" s="121">
        <v>2299</v>
      </c>
      <c r="N200" s="121">
        <v>2299</v>
      </c>
      <c r="O200" s="38">
        <f t="shared" si="199"/>
        <v>0</v>
      </c>
      <c r="P200" s="38">
        <f t="shared" si="199"/>
        <v>0</v>
      </c>
      <c r="Q200" s="38">
        <f t="shared" si="199"/>
        <v>0</v>
      </c>
      <c r="R200" s="38"/>
      <c r="S200" s="38"/>
      <c r="T200" s="38"/>
      <c r="U200" s="38">
        <f t="shared" si="201"/>
        <v>-2299</v>
      </c>
      <c r="V200" s="38">
        <f t="shared" si="201"/>
        <v>-2299</v>
      </c>
      <c r="W200" s="38">
        <f t="shared" si="201"/>
        <v>-2299</v>
      </c>
      <c r="X200" s="30"/>
      <c r="Y200" s="30"/>
      <c r="Z200" s="30"/>
    </row>
    <row r="201" spans="1:26" s="13" customFormat="1" ht="64.5" hidden="1" customHeight="1" x14ac:dyDescent="0.25">
      <c r="A201" s="11"/>
      <c r="B201" s="56" t="s">
        <v>256</v>
      </c>
      <c r="C201" s="38"/>
      <c r="D201" s="38"/>
      <c r="E201" s="38"/>
      <c r="F201" s="38"/>
      <c r="G201" s="38"/>
      <c r="H201" s="38"/>
      <c r="I201" s="38">
        <f t="shared" si="197"/>
        <v>0</v>
      </c>
      <c r="J201" s="38">
        <f t="shared" si="197"/>
        <v>0</v>
      </c>
      <c r="K201" s="38">
        <f t="shared" si="197"/>
        <v>0</v>
      </c>
      <c r="L201" s="121"/>
      <c r="M201" s="121"/>
      <c r="N201" s="121"/>
      <c r="O201" s="38">
        <f t="shared" si="199"/>
        <v>0</v>
      </c>
      <c r="P201" s="38">
        <f t="shared" si="199"/>
        <v>0</v>
      </c>
      <c r="Q201" s="38">
        <f t="shared" si="199"/>
        <v>0</v>
      </c>
      <c r="R201" s="38"/>
      <c r="S201" s="38"/>
      <c r="T201" s="38"/>
      <c r="U201" s="38">
        <f t="shared" si="201"/>
        <v>0</v>
      </c>
      <c r="V201" s="38">
        <f t="shared" si="201"/>
        <v>0</v>
      </c>
      <c r="W201" s="38">
        <f t="shared" si="201"/>
        <v>0</v>
      </c>
      <c r="X201" s="30"/>
      <c r="Y201" s="30"/>
      <c r="Z201" s="30"/>
    </row>
    <row r="202" spans="1:26" s="13" customFormat="1" ht="94.5" customHeight="1" x14ac:dyDescent="0.25">
      <c r="A202" s="11"/>
      <c r="B202" s="56" t="s">
        <v>406</v>
      </c>
      <c r="C202" s="38">
        <v>617.24</v>
      </c>
      <c r="D202" s="38">
        <v>617.23</v>
      </c>
      <c r="E202" s="38">
        <v>617.23</v>
      </c>
      <c r="F202" s="104">
        <v>617.24</v>
      </c>
      <c r="G202" s="104">
        <v>617.23</v>
      </c>
      <c r="H202" s="104">
        <v>617.23</v>
      </c>
      <c r="I202" s="38">
        <f t="shared" si="197"/>
        <v>0</v>
      </c>
      <c r="J202" s="38">
        <f t="shared" si="197"/>
        <v>0</v>
      </c>
      <c r="K202" s="38">
        <f t="shared" si="197"/>
        <v>0</v>
      </c>
      <c r="L202" s="121">
        <v>617.24</v>
      </c>
      <c r="M202" s="121">
        <v>617.23</v>
      </c>
      <c r="N202" s="121">
        <v>617.23</v>
      </c>
      <c r="O202" s="38">
        <f t="shared" si="199"/>
        <v>0</v>
      </c>
      <c r="P202" s="38">
        <f t="shared" si="199"/>
        <v>0</v>
      </c>
      <c r="Q202" s="38">
        <f t="shared" si="199"/>
        <v>0</v>
      </c>
      <c r="R202" s="38"/>
      <c r="S202" s="38"/>
      <c r="T202" s="38"/>
      <c r="U202" s="38">
        <f t="shared" si="201"/>
        <v>-617.24</v>
      </c>
      <c r="V202" s="38">
        <f t="shared" si="201"/>
        <v>-617.23</v>
      </c>
      <c r="W202" s="38">
        <f t="shared" si="201"/>
        <v>-617.23</v>
      </c>
      <c r="X202" s="30"/>
      <c r="Y202" s="30"/>
      <c r="Z202" s="30"/>
    </row>
    <row r="203" spans="1:26" s="13" customFormat="1" ht="65.25" customHeight="1" x14ac:dyDescent="0.25">
      <c r="A203" s="11"/>
      <c r="B203" s="84" t="s">
        <v>360</v>
      </c>
      <c r="C203" s="38">
        <v>28005</v>
      </c>
      <c r="D203" s="38">
        <v>28005</v>
      </c>
      <c r="E203" s="38">
        <v>28005</v>
      </c>
      <c r="F203" s="104">
        <v>28005</v>
      </c>
      <c r="G203" s="104">
        <v>28005</v>
      </c>
      <c r="H203" s="104">
        <v>28005</v>
      </c>
      <c r="I203" s="104">
        <f t="shared" ref="I203" si="206">F203-C203</f>
        <v>0</v>
      </c>
      <c r="J203" s="104">
        <f t="shared" ref="J203" si="207">G203-D203</f>
        <v>0</v>
      </c>
      <c r="K203" s="104">
        <f t="shared" ref="K203" si="208">H203-E203</f>
        <v>0</v>
      </c>
      <c r="L203" s="121">
        <v>28005</v>
      </c>
      <c r="M203" s="121">
        <v>28005</v>
      </c>
      <c r="N203" s="121">
        <v>28005</v>
      </c>
      <c r="O203" s="104">
        <f t="shared" ref="O203" si="209">L203-F203</f>
        <v>0</v>
      </c>
      <c r="P203" s="104">
        <f t="shared" ref="P203" si="210">M203-G203</f>
        <v>0</v>
      </c>
      <c r="Q203" s="104">
        <f t="shared" ref="Q203" si="211">N203-H203</f>
        <v>0</v>
      </c>
      <c r="R203" s="38"/>
      <c r="S203" s="38"/>
      <c r="T203" s="38"/>
      <c r="U203" s="38"/>
      <c r="V203" s="38"/>
      <c r="W203" s="38"/>
      <c r="X203" s="30"/>
      <c r="Y203" s="30"/>
      <c r="Z203" s="30"/>
    </row>
    <row r="204" spans="1:26" ht="66.75" customHeight="1" x14ac:dyDescent="0.25">
      <c r="A204" s="9" t="s">
        <v>24</v>
      </c>
      <c r="B204" s="21" t="s">
        <v>22</v>
      </c>
      <c r="C204" s="37">
        <f t="shared" ref="C204:H204" si="212">SUM(C205:C206)</f>
        <v>30452</v>
      </c>
      <c r="D204" s="37">
        <f t="shared" si="212"/>
        <v>30452</v>
      </c>
      <c r="E204" s="37">
        <f t="shared" si="212"/>
        <v>30452</v>
      </c>
      <c r="F204" s="37">
        <f t="shared" si="212"/>
        <v>30452</v>
      </c>
      <c r="G204" s="37">
        <f t="shared" si="212"/>
        <v>30452</v>
      </c>
      <c r="H204" s="37">
        <f t="shared" si="212"/>
        <v>30452</v>
      </c>
      <c r="I204" s="37">
        <f t="shared" si="197"/>
        <v>0</v>
      </c>
      <c r="J204" s="37">
        <f t="shared" si="197"/>
        <v>0</v>
      </c>
      <c r="K204" s="37">
        <f t="shared" si="197"/>
        <v>0</v>
      </c>
      <c r="L204" s="116">
        <f t="shared" ref="L204:N204" si="213">SUM(L205:L206)</f>
        <v>30452</v>
      </c>
      <c r="M204" s="116">
        <f t="shared" si="213"/>
        <v>30452</v>
      </c>
      <c r="N204" s="116">
        <f t="shared" si="213"/>
        <v>30452</v>
      </c>
      <c r="O204" s="37">
        <f t="shared" si="199"/>
        <v>0</v>
      </c>
      <c r="P204" s="37">
        <f t="shared" si="199"/>
        <v>0</v>
      </c>
      <c r="Q204" s="37">
        <f t="shared" si="199"/>
        <v>0</v>
      </c>
      <c r="R204" s="37">
        <f t="shared" ref="R204:T204" si="214">SUM(R205:R206)</f>
        <v>0</v>
      </c>
      <c r="S204" s="37">
        <f t="shared" si="214"/>
        <v>0</v>
      </c>
      <c r="T204" s="37">
        <f t="shared" si="214"/>
        <v>0</v>
      </c>
      <c r="U204" s="37">
        <f t="shared" si="201"/>
        <v>-30452</v>
      </c>
      <c r="V204" s="37">
        <f t="shared" si="201"/>
        <v>-30452</v>
      </c>
      <c r="W204" s="37">
        <f t="shared" si="201"/>
        <v>-30452</v>
      </c>
      <c r="X204" s="40"/>
      <c r="Y204" s="40"/>
      <c r="Z204" s="40"/>
    </row>
    <row r="205" spans="1:26" s="13" customFormat="1" ht="62.25" customHeight="1" x14ac:dyDescent="0.25">
      <c r="A205" s="11" t="s">
        <v>23</v>
      </c>
      <c r="B205" s="52" t="s">
        <v>234</v>
      </c>
      <c r="C205" s="38">
        <v>28424</v>
      </c>
      <c r="D205" s="38">
        <v>28424</v>
      </c>
      <c r="E205" s="38">
        <v>28424</v>
      </c>
      <c r="F205" s="104">
        <v>28424</v>
      </c>
      <c r="G205" s="104">
        <v>28424</v>
      </c>
      <c r="H205" s="104">
        <v>28424</v>
      </c>
      <c r="I205" s="38">
        <f t="shared" si="197"/>
        <v>0</v>
      </c>
      <c r="J205" s="38">
        <f t="shared" si="197"/>
        <v>0</v>
      </c>
      <c r="K205" s="38">
        <f t="shared" si="197"/>
        <v>0</v>
      </c>
      <c r="L205" s="121">
        <v>28424</v>
      </c>
      <c r="M205" s="121">
        <v>28424</v>
      </c>
      <c r="N205" s="121">
        <v>28424</v>
      </c>
      <c r="O205" s="38">
        <f t="shared" si="199"/>
        <v>0</v>
      </c>
      <c r="P205" s="38">
        <f t="shared" si="199"/>
        <v>0</v>
      </c>
      <c r="Q205" s="38">
        <f t="shared" si="199"/>
        <v>0</v>
      </c>
      <c r="R205" s="38"/>
      <c r="S205" s="38"/>
      <c r="T205" s="38"/>
      <c r="U205" s="38">
        <f t="shared" si="201"/>
        <v>-28424</v>
      </c>
      <c r="V205" s="38">
        <f t="shared" si="201"/>
        <v>-28424</v>
      </c>
      <c r="W205" s="38">
        <f t="shared" si="201"/>
        <v>-28424</v>
      </c>
      <c r="X205" s="30"/>
      <c r="Y205" s="30"/>
      <c r="Z205" s="30"/>
    </row>
    <row r="206" spans="1:26" s="13" customFormat="1" ht="80.25" customHeight="1" x14ac:dyDescent="0.25">
      <c r="A206" s="11" t="s">
        <v>21</v>
      </c>
      <c r="B206" s="52" t="s">
        <v>235</v>
      </c>
      <c r="C206" s="38">
        <v>2028</v>
      </c>
      <c r="D206" s="38">
        <v>2028</v>
      </c>
      <c r="E206" s="38">
        <v>2028</v>
      </c>
      <c r="F206" s="104">
        <v>2028</v>
      </c>
      <c r="G206" s="104">
        <v>2028</v>
      </c>
      <c r="H206" s="104">
        <v>2028</v>
      </c>
      <c r="I206" s="38">
        <f t="shared" ref="I206:K245" si="215">F206-C206</f>
        <v>0</v>
      </c>
      <c r="J206" s="38">
        <f t="shared" si="215"/>
        <v>0</v>
      </c>
      <c r="K206" s="38">
        <f t="shared" si="215"/>
        <v>0</v>
      </c>
      <c r="L206" s="121">
        <v>2028</v>
      </c>
      <c r="M206" s="121">
        <v>2028</v>
      </c>
      <c r="N206" s="121">
        <v>2028</v>
      </c>
      <c r="O206" s="38">
        <f t="shared" ref="O206:Q245" si="216">L206-F206</f>
        <v>0</v>
      </c>
      <c r="P206" s="38">
        <f t="shared" si="216"/>
        <v>0</v>
      </c>
      <c r="Q206" s="38">
        <f t="shared" si="216"/>
        <v>0</v>
      </c>
      <c r="R206" s="38"/>
      <c r="S206" s="38"/>
      <c r="T206" s="38"/>
      <c r="U206" s="38">
        <f t="shared" ref="U206:W245" si="217">R206-L206</f>
        <v>-2028</v>
      </c>
      <c r="V206" s="38">
        <f t="shared" si="217"/>
        <v>-2028</v>
      </c>
      <c r="W206" s="38">
        <f t="shared" si="217"/>
        <v>-2028</v>
      </c>
      <c r="X206" s="30"/>
      <c r="Y206" s="30"/>
      <c r="Z206" s="30"/>
    </row>
    <row r="207" spans="1:26" ht="65.25" customHeight="1" x14ac:dyDescent="0.25">
      <c r="A207" s="9" t="s">
        <v>20</v>
      </c>
      <c r="B207" s="21" t="s">
        <v>19</v>
      </c>
      <c r="C207" s="33">
        <v>3984</v>
      </c>
      <c r="D207" s="33">
        <v>3984</v>
      </c>
      <c r="E207" s="33">
        <v>3984</v>
      </c>
      <c r="F207" s="99">
        <v>3984</v>
      </c>
      <c r="G207" s="99">
        <v>3984</v>
      </c>
      <c r="H207" s="99">
        <v>3984</v>
      </c>
      <c r="I207" s="33">
        <f t="shared" si="215"/>
        <v>0</v>
      </c>
      <c r="J207" s="33">
        <f t="shared" si="215"/>
        <v>0</v>
      </c>
      <c r="K207" s="33">
        <f t="shared" si="215"/>
        <v>0</v>
      </c>
      <c r="L207" s="118">
        <v>3984</v>
      </c>
      <c r="M207" s="118">
        <v>3984</v>
      </c>
      <c r="N207" s="118">
        <v>3984</v>
      </c>
      <c r="O207" s="33">
        <f t="shared" si="216"/>
        <v>0</v>
      </c>
      <c r="P207" s="33">
        <f t="shared" si="216"/>
        <v>0</v>
      </c>
      <c r="Q207" s="33">
        <f t="shared" si="216"/>
        <v>0</v>
      </c>
      <c r="R207" s="33"/>
      <c r="S207" s="33"/>
      <c r="T207" s="33"/>
      <c r="U207" s="33">
        <f t="shared" si="217"/>
        <v>-3984</v>
      </c>
      <c r="V207" s="33">
        <f t="shared" si="217"/>
        <v>-3984</v>
      </c>
      <c r="W207" s="33">
        <f t="shared" si="217"/>
        <v>-3984</v>
      </c>
      <c r="X207" s="40"/>
      <c r="Y207" s="40"/>
      <c r="Z207" s="40"/>
    </row>
    <row r="208" spans="1:26" ht="65.25" customHeight="1" x14ac:dyDescent="0.25">
      <c r="A208" s="9" t="s">
        <v>18</v>
      </c>
      <c r="B208" s="21" t="s">
        <v>17</v>
      </c>
      <c r="C208" s="33">
        <v>3.5000000000000003E-2</v>
      </c>
      <c r="D208" s="33">
        <v>2074.5729999999999</v>
      </c>
      <c r="E208" s="33">
        <v>45.396000000000001</v>
      </c>
      <c r="F208" s="99">
        <v>3.5000000000000003E-2</v>
      </c>
      <c r="G208" s="99">
        <v>2074.5729999999999</v>
      </c>
      <c r="H208" s="99">
        <v>45.396000000000001</v>
      </c>
      <c r="I208" s="33">
        <f t="shared" si="215"/>
        <v>0</v>
      </c>
      <c r="J208" s="33">
        <f t="shared" si="215"/>
        <v>0</v>
      </c>
      <c r="K208" s="33">
        <f t="shared" si="215"/>
        <v>0</v>
      </c>
      <c r="L208" s="118">
        <v>3.5000000000000003E-2</v>
      </c>
      <c r="M208" s="118">
        <v>2074.5729999999999</v>
      </c>
      <c r="N208" s="118">
        <v>45.396000000000001</v>
      </c>
      <c r="O208" s="33">
        <f t="shared" si="216"/>
        <v>0</v>
      </c>
      <c r="P208" s="33">
        <f t="shared" si="216"/>
        <v>0</v>
      </c>
      <c r="Q208" s="33">
        <f t="shared" si="216"/>
        <v>0</v>
      </c>
      <c r="R208" s="33"/>
      <c r="S208" s="33"/>
      <c r="T208" s="33"/>
      <c r="U208" s="33">
        <f t="shared" si="217"/>
        <v>-3.5000000000000003E-2</v>
      </c>
      <c r="V208" s="33">
        <f t="shared" si="217"/>
        <v>-2074.5729999999999</v>
      </c>
      <c r="W208" s="33">
        <f t="shared" si="217"/>
        <v>-45.396000000000001</v>
      </c>
      <c r="X208" s="40"/>
      <c r="Y208" s="40"/>
      <c r="Z208" s="40"/>
    </row>
    <row r="209" spans="1:26" ht="99.75" hidden="1" customHeight="1" x14ac:dyDescent="0.25">
      <c r="A209" s="9" t="s">
        <v>333</v>
      </c>
      <c r="B209" s="21" t="s">
        <v>331</v>
      </c>
      <c r="C209" s="33">
        <v>0</v>
      </c>
      <c r="D209" s="33">
        <v>0</v>
      </c>
      <c r="E209" s="33">
        <v>0</v>
      </c>
      <c r="F209" s="33"/>
      <c r="G209" s="33"/>
      <c r="H209" s="33"/>
      <c r="I209" s="33"/>
      <c r="J209" s="33"/>
      <c r="K209" s="33"/>
      <c r="L209" s="118"/>
      <c r="M209" s="118"/>
      <c r="N209" s="118"/>
      <c r="O209" s="33"/>
      <c r="P209" s="33"/>
      <c r="Q209" s="33"/>
      <c r="R209" s="33"/>
      <c r="S209" s="33"/>
      <c r="T209" s="33"/>
      <c r="U209" s="33"/>
      <c r="V209" s="33"/>
      <c r="W209" s="33"/>
      <c r="X209" s="40"/>
      <c r="Y209" s="40"/>
      <c r="Z209" s="40"/>
    </row>
    <row r="210" spans="1:26" ht="66.75" hidden="1" customHeight="1" x14ac:dyDescent="0.25">
      <c r="A210" s="9" t="s">
        <v>283</v>
      </c>
      <c r="B210" s="21" t="s">
        <v>282</v>
      </c>
      <c r="C210" s="33">
        <v>0</v>
      </c>
      <c r="D210" s="33">
        <v>0</v>
      </c>
      <c r="E210" s="33">
        <v>0</v>
      </c>
      <c r="F210" s="33"/>
      <c r="G210" s="33"/>
      <c r="H210" s="33"/>
      <c r="I210" s="33">
        <f t="shared" ref="I210:K210" si="218">F210-C210</f>
        <v>0</v>
      </c>
      <c r="J210" s="33">
        <f t="shared" si="218"/>
        <v>0</v>
      </c>
      <c r="K210" s="33">
        <f t="shared" si="218"/>
        <v>0</v>
      </c>
      <c r="L210" s="118"/>
      <c r="M210" s="118"/>
      <c r="N210" s="118"/>
      <c r="O210" s="33">
        <f t="shared" ref="O210:Q212" si="219">L210-F210</f>
        <v>0</v>
      </c>
      <c r="P210" s="33">
        <f t="shared" si="219"/>
        <v>0</v>
      </c>
      <c r="Q210" s="33">
        <f t="shared" si="219"/>
        <v>0</v>
      </c>
      <c r="R210" s="33"/>
      <c r="S210" s="33"/>
      <c r="T210" s="33"/>
      <c r="U210" s="33"/>
      <c r="V210" s="33"/>
      <c r="W210" s="33"/>
      <c r="X210" s="40"/>
      <c r="Y210" s="40"/>
      <c r="Z210" s="40"/>
    </row>
    <row r="211" spans="1:26" ht="66.75" hidden="1" customHeight="1" x14ac:dyDescent="0.25">
      <c r="A211" s="9" t="s">
        <v>334</v>
      </c>
      <c r="B211" s="21" t="s">
        <v>332</v>
      </c>
      <c r="C211" s="33">
        <v>0</v>
      </c>
      <c r="D211" s="33">
        <v>0</v>
      </c>
      <c r="E211" s="33">
        <v>0</v>
      </c>
      <c r="F211" s="33"/>
      <c r="G211" s="33"/>
      <c r="H211" s="33"/>
      <c r="I211" s="33"/>
      <c r="J211" s="33"/>
      <c r="K211" s="33"/>
      <c r="L211" s="118"/>
      <c r="M211" s="118"/>
      <c r="N211" s="118"/>
      <c r="O211" s="33"/>
      <c r="P211" s="33"/>
      <c r="Q211" s="33"/>
      <c r="R211" s="33"/>
      <c r="S211" s="33"/>
      <c r="T211" s="33"/>
      <c r="U211" s="33"/>
      <c r="V211" s="33"/>
      <c r="W211" s="33"/>
      <c r="X211" s="40"/>
      <c r="Y211" s="40"/>
      <c r="Z211" s="40"/>
    </row>
    <row r="212" spans="1:26" ht="62.25" hidden="1" customHeight="1" x14ac:dyDescent="0.25">
      <c r="A212" s="60" t="s">
        <v>295</v>
      </c>
      <c r="B212" s="21" t="s">
        <v>296</v>
      </c>
      <c r="C212" s="33">
        <v>0</v>
      </c>
      <c r="D212" s="33">
        <v>0</v>
      </c>
      <c r="E212" s="33">
        <v>0</v>
      </c>
      <c r="F212" s="33"/>
      <c r="G212" s="33"/>
      <c r="H212" s="33"/>
      <c r="I212" s="33">
        <f t="shared" ref="I212:K212" si="220">F212-C212</f>
        <v>0</v>
      </c>
      <c r="J212" s="33">
        <f t="shared" si="220"/>
        <v>0</v>
      </c>
      <c r="K212" s="33">
        <f t="shared" si="220"/>
        <v>0</v>
      </c>
      <c r="L212" s="118"/>
      <c r="M212" s="118"/>
      <c r="N212" s="118"/>
      <c r="O212" s="33">
        <f t="shared" si="219"/>
        <v>0</v>
      </c>
      <c r="P212" s="33">
        <f t="shared" si="219"/>
        <v>0</v>
      </c>
      <c r="Q212" s="33">
        <f t="shared" si="219"/>
        <v>0</v>
      </c>
      <c r="R212" s="33"/>
      <c r="S212" s="33"/>
      <c r="T212" s="33"/>
      <c r="U212" s="33"/>
      <c r="V212" s="33"/>
      <c r="W212" s="33"/>
      <c r="X212" s="40"/>
      <c r="Y212" s="40"/>
      <c r="Z212" s="40"/>
    </row>
    <row r="213" spans="1:26" ht="50.25" hidden="1" customHeight="1" x14ac:dyDescent="0.25">
      <c r="A213" s="9" t="s">
        <v>16</v>
      </c>
      <c r="B213" s="21" t="s">
        <v>15</v>
      </c>
      <c r="C213" s="33">
        <v>0</v>
      </c>
      <c r="D213" s="33">
        <v>0</v>
      </c>
      <c r="E213" s="33">
        <v>0</v>
      </c>
      <c r="F213" s="33"/>
      <c r="G213" s="33"/>
      <c r="H213" s="33"/>
      <c r="I213" s="33">
        <f t="shared" si="215"/>
        <v>0</v>
      </c>
      <c r="J213" s="33">
        <f t="shared" si="215"/>
        <v>0</v>
      </c>
      <c r="K213" s="33">
        <f t="shared" si="215"/>
        <v>0</v>
      </c>
      <c r="L213" s="118"/>
      <c r="M213" s="118"/>
      <c r="N213" s="118"/>
      <c r="O213" s="33">
        <f t="shared" si="216"/>
        <v>0</v>
      </c>
      <c r="P213" s="33">
        <f t="shared" si="216"/>
        <v>0</v>
      </c>
      <c r="Q213" s="33">
        <f t="shared" si="216"/>
        <v>0</v>
      </c>
      <c r="R213" s="33"/>
      <c r="S213" s="33"/>
      <c r="T213" s="33"/>
      <c r="U213" s="33">
        <f t="shared" si="217"/>
        <v>0</v>
      </c>
      <c r="V213" s="33">
        <f t="shared" si="217"/>
        <v>0</v>
      </c>
      <c r="W213" s="33">
        <f t="shared" si="217"/>
        <v>0</v>
      </c>
      <c r="X213" s="40"/>
      <c r="Y213" s="40"/>
      <c r="Z213" s="40"/>
    </row>
    <row r="214" spans="1:26" ht="34.5" customHeight="1" x14ac:dyDescent="0.25">
      <c r="A214" s="9" t="s">
        <v>14</v>
      </c>
      <c r="B214" s="21" t="s">
        <v>13</v>
      </c>
      <c r="C214" s="33">
        <f>SUM(C215:C219)</f>
        <v>2110785</v>
      </c>
      <c r="D214" s="33">
        <f t="shared" ref="D214:H214" si="221">SUM(D215:D219)</f>
        <v>2110785</v>
      </c>
      <c r="E214" s="33">
        <f t="shared" si="221"/>
        <v>2110785</v>
      </c>
      <c r="F214" s="99">
        <f t="shared" si="221"/>
        <v>2110785</v>
      </c>
      <c r="G214" s="99">
        <f t="shared" si="221"/>
        <v>2110785</v>
      </c>
      <c r="H214" s="99">
        <f t="shared" si="221"/>
        <v>2110785</v>
      </c>
      <c r="I214" s="33">
        <f t="shared" si="215"/>
        <v>0</v>
      </c>
      <c r="J214" s="33">
        <f t="shared" si="215"/>
        <v>0</v>
      </c>
      <c r="K214" s="33">
        <f t="shared" si="215"/>
        <v>0</v>
      </c>
      <c r="L214" s="118">
        <f t="shared" ref="L214:N214" si="222">SUM(L215:L219)</f>
        <v>2110785</v>
      </c>
      <c r="M214" s="118">
        <f t="shared" si="222"/>
        <v>2110785</v>
      </c>
      <c r="N214" s="118">
        <f t="shared" si="222"/>
        <v>2110785</v>
      </c>
      <c r="O214" s="33">
        <f t="shared" si="216"/>
        <v>0</v>
      </c>
      <c r="P214" s="33">
        <f t="shared" si="216"/>
        <v>0</v>
      </c>
      <c r="Q214" s="33">
        <f t="shared" si="216"/>
        <v>0</v>
      </c>
      <c r="R214" s="33">
        <f t="shared" ref="R214:T214" si="223">SUM(R215:R218)</f>
        <v>0</v>
      </c>
      <c r="S214" s="33">
        <f t="shared" si="223"/>
        <v>0</v>
      </c>
      <c r="T214" s="33">
        <f t="shared" si="223"/>
        <v>0</v>
      </c>
      <c r="U214" s="33">
        <f t="shared" si="217"/>
        <v>-2110785</v>
      </c>
      <c r="V214" s="33">
        <f t="shared" si="217"/>
        <v>-2110785</v>
      </c>
      <c r="W214" s="33">
        <f t="shared" si="217"/>
        <v>-2110785</v>
      </c>
      <c r="X214" s="40"/>
      <c r="Y214" s="40"/>
      <c r="Z214" s="40"/>
    </row>
    <row r="215" spans="1:26" s="26" customFormat="1" ht="183.75" customHeight="1" x14ac:dyDescent="0.25">
      <c r="A215" s="11"/>
      <c r="B215" s="55" t="s">
        <v>341</v>
      </c>
      <c r="C215" s="85">
        <f>2004534+78588</f>
        <v>2083122</v>
      </c>
      <c r="D215" s="85">
        <f t="shared" ref="D215:H215" si="224">2004534+78588</f>
        <v>2083122</v>
      </c>
      <c r="E215" s="85">
        <f t="shared" si="224"/>
        <v>2083122</v>
      </c>
      <c r="F215" s="67">
        <f>2004534+78588</f>
        <v>2083122</v>
      </c>
      <c r="G215" s="67">
        <f t="shared" si="224"/>
        <v>2083122</v>
      </c>
      <c r="H215" s="67">
        <f t="shared" si="224"/>
        <v>2083122</v>
      </c>
      <c r="I215" s="34">
        <f t="shared" si="215"/>
        <v>0</v>
      </c>
      <c r="J215" s="34">
        <f t="shared" si="215"/>
        <v>0</v>
      </c>
      <c r="K215" s="34">
        <f t="shared" si="215"/>
        <v>0</v>
      </c>
      <c r="L215" s="119">
        <f>2004534+78588</f>
        <v>2083122</v>
      </c>
      <c r="M215" s="119">
        <f t="shared" ref="M215:N215" si="225">2004534+78588</f>
        <v>2083122</v>
      </c>
      <c r="N215" s="119">
        <f t="shared" si="225"/>
        <v>2083122</v>
      </c>
      <c r="O215" s="34">
        <f t="shared" si="216"/>
        <v>0</v>
      </c>
      <c r="P215" s="34">
        <f t="shared" si="216"/>
        <v>0</v>
      </c>
      <c r="Q215" s="34">
        <f t="shared" si="216"/>
        <v>0</v>
      </c>
      <c r="R215" s="34"/>
      <c r="S215" s="34"/>
      <c r="T215" s="34"/>
      <c r="U215" s="34">
        <f t="shared" si="217"/>
        <v>-2083122</v>
      </c>
      <c r="V215" s="34">
        <f t="shared" si="217"/>
        <v>-2083122</v>
      </c>
      <c r="W215" s="34">
        <f t="shared" si="217"/>
        <v>-2083122</v>
      </c>
      <c r="X215" s="30"/>
      <c r="Y215" s="30"/>
      <c r="Z215" s="30"/>
    </row>
    <row r="216" spans="1:26" s="26" customFormat="1" ht="94.5" customHeight="1" x14ac:dyDescent="0.25">
      <c r="A216" s="11"/>
      <c r="B216" s="55" t="s">
        <v>379</v>
      </c>
      <c r="C216" s="34">
        <v>6313</v>
      </c>
      <c r="D216" s="34">
        <v>6313</v>
      </c>
      <c r="E216" s="34">
        <v>6313</v>
      </c>
      <c r="F216" s="100">
        <v>6313</v>
      </c>
      <c r="G216" s="100">
        <v>6313</v>
      </c>
      <c r="H216" s="100">
        <v>6313</v>
      </c>
      <c r="I216" s="100">
        <f t="shared" ref="I216:I217" si="226">F216-C216</f>
        <v>0</v>
      </c>
      <c r="J216" s="100">
        <f t="shared" ref="J216:J217" si="227">G216-D216</f>
        <v>0</v>
      </c>
      <c r="K216" s="100">
        <f t="shared" ref="K216:K217" si="228">H216-E216</f>
        <v>0</v>
      </c>
      <c r="L216" s="119">
        <v>6313</v>
      </c>
      <c r="M216" s="119">
        <v>6313</v>
      </c>
      <c r="N216" s="119">
        <v>6313</v>
      </c>
      <c r="O216" s="100">
        <f t="shared" ref="O216:O217" si="229">L216-F216</f>
        <v>0</v>
      </c>
      <c r="P216" s="100">
        <f t="shared" ref="P216:P217" si="230">M216-G216</f>
        <v>0</v>
      </c>
      <c r="Q216" s="100">
        <f t="shared" ref="Q216:Q217" si="231">N216-H216</f>
        <v>0</v>
      </c>
      <c r="R216" s="34"/>
      <c r="S216" s="34"/>
      <c r="T216" s="34"/>
      <c r="U216" s="34"/>
      <c r="V216" s="34"/>
      <c r="W216" s="34"/>
      <c r="X216" s="30"/>
      <c r="Y216" s="30"/>
      <c r="Z216" s="30"/>
    </row>
    <row r="217" spans="1:26" s="26" customFormat="1" ht="49.5" customHeight="1" x14ac:dyDescent="0.25">
      <c r="A217" s="11"/>
      <c r="B217" s="55" t="s">
        <v>380</v>
      </c>
      <c r="C217" s="34">
        <v>10180</v>
      </c>
      <c r="D217" s="34">
        <v>10180</v>
      </c>
      <c r="E217" s="34">
        <v>10180</v>
      </c>
      <c r="F217" s="100">
        <v>10180</v>
      </c>
      <c r="G217" s="100">
        <v>10180</v>
      </c>
      <c r="H217" s="100">
        <v>10180</v>
      </c>
      <c r="I217" s="100">
        <f t="shared" si="226"/>
        <v>0</v>
      </c>
      <c r="J217" s="100">
        <f t="shared" si="227"/>
        <v>0</v>
      </c>
      <c r="K217" s="100">
        <f t="shared" si="228"/>
        <v>0</v>
      </c>
      <c r="L217" s="119">
        <v>10180</v>
      </c>
      <c r="M217" s="119">
        <v>10180</v>
      </c>
      <c r="N217" s="119">
        <v>10180</v>
      </c>
      <c r="O217" s="100">
        <f t="shared" si="229"/>
        <v>0</v>
      </c>
      <c r="P217" s="100">
        <f t="shared" si="230"/>
        <v>0</v>
      </c>
      <c r="Q217" s="100">
        <f t="shared" si="231"/>
        <v>0</v>
      </c>
      <c r="R217" s="34"/>
      <c r="S217" s="34"/>
      <c r="T217" s="34"/>
      <c r="U217" s="34"/>
      <c r="V217" s="34"/>
      <c r="W217" s="34"/>
      <c r="X217" s="30"/>
      <c r="Y217" s="30"/>
      <c r="Z217" s="30"/>
    </row>
    <row r="218" spans="1:26" s="26" customFormat="1" ht="216.75" customHeight="1" x14ac:dyDescent="0.25">
      <c r="A218" s="11"/>
      <c r="B218" s="55" t="s">
        <v>342</v>
      </c>
      <c r="C218" s="85">
        <f>11109-352</f>
        <v>10757</v>
      </c>
      <c r="D218" s="85">
        <f t="shared" ref="D218:H218" si="232">11109-352</f>
        <v>10757</v>
      </c>
      <c r="E218" s="85">
        <f t="shared" si="232"/>
        <v>10757</v>
      </c>
      <c r="F218" s="67">
        <f>11109-352</f>
        <v>10757</v>
      </c>
      <c r="G218" s="67">
        <f t="shared" si="232"/>
        <v>10757</v>
      </c>
      <c r="H218" s="67">
        <f t="shared" si="232"/>
        <v>10757</v>
      </c>
      <c r="I218" s="34">
        <f t="shared" si="215"/>
        <v>0</v>
      </c>
      <c r="J218" s="34">
        <f t="shared" si="215"/>
        <v>0</v>
      </c>
      <c r="K218" s="34">
        <f t="shared" si="215"/>
        <v>0</v>
      </c>
      <c r="L218" s="119">
        <f>11109-352</f>
        <v>10757</v>
      </c>
      <c r="M218" s="119">
        <f t="shared" ref="M218:N218" si="233">11109-352</f>
        <v>10757</v>
      </c>
      <c r="N218" s="119">
        <f t="shared" si="233"/>
        <v>10757</v>
      </c>
      <c r="O218" s="34">
        <f t="shared" si="216"/>
        <v>0</v>
      </c>
      <c r="P218" s="34">
        <f t="shared" si="216"/>
        <v>0</v>
      </c>
      <c r="Q218" s="34">
        <f t="shared" si="216"/>
        <v>0</v>
      </c>
      <c r="R218" s="34"/>
      <c r="S218" s="34"/>
      <c r="T218" s="34"/>
      <c r="U218" s="34">
        <f t="shared" si="217"/>
        <v>-10757</v>
      </c>
      <c r="V218" s="34">
        <f t="shared" si="217"/>
        <v>-10757</v>
      </c>
      <c r="W218" s="34">
        <f t="shared" si="217"/>
        <v>-10757</v>
      </c>
      <c r="X218" s="30"/>
      <c r="Y218" s="30"/>
      <c r="Z218" s="30"/>
    </row>
    <row r="219" spans="1:26" s="26" customFormat="1" ht="80.25" customHeight="1" x14ac:dyDescent="0.25">
      <c r="A219" s="11"/>
      <c r="B219" s="55" t="s">
        <v>381</v>
      </c>
      <c r="C219" s="34">
        <v>413</v>
      </c>
      <c r="D219" s="34">
        <v>413</v>
      </c>
      <c r="E219" s="34">
        <v>413</v>
      </c>
      <c r="F219" s="100">
        <v>413</v>
      </c>
      <c r="G219" s="100">
        <v>413</v>
      </c>
      <c r="H219" s="100">
        <v>413</v>
      </c>
      <c r="I219" s="100">
        <f t="shared" ref="I219" si="234">F219-C219</f>
        <v>0</v>
      </c>
      <c r="J219" s="100">
        <f t="shared" ref="J219" si="235">G219-D219</f>
        <v>0</v>
      </c>
      <c r="K219" s="100">
        <f t="shared" ref="K219" si="236">H219-E219</f>
        <v>0</v>
      </c>
      <c r="L219" s="119">
        <v>413</v>
      </c>
      <c r="M219" s="119">
        <v>413</v>
      </c>
      <c r="N219" s="119">
        <v>413</v>
      </c>
      <c r="O219" s="100">
        <f t="shared" ref="O219" si="237">L219-F219</f>
        <v>0</v>
      </c>
      <c r="P219" s="100">
        <f t="shared" ref="P219" si="238">M219-G219</f>
        <v>0</v>
      </c>
      <c r="Q219" s="100">
        <f t="shared" ref="Q219" si="239">N219-H219</f>
        <v>0</v>
      </c>
      <c r="R219" s="34"/>
      <c r="S219" s="34"/>
      <c r="T219" s="34"/>
      <c r="U219" s="34"/>
      <c r="V219" s="34"/>
      <c r="W219" s="34"/>
      <c r="X219" s="30"/>
      <c r="Y219" s="30"/>
      <c r="Z219" s="30"/>
    </row>
    <row r="220" spans="1:26" s="7" customFormat="1" ht="33" customHeight="1" x14ac:dyDescent="0.25">
      <c r="A220" s="4" t="s">
        <v>12</v>
      </c>
      <c r="B220" s="8" t="s">
        <v>11</v>
      </c>
      <c r="C220" s="32">
        <f>C221+C222+C223+C224+C227</f>
        <v>697495.2300000001</v>
      </c>
      <c r="D220" s="32">
        <f t="shared" ref="D220:H220" si="240">D221+D222+D223+D224+D227</f>
        <v>220095.16</v>
      </c>
      <c r="E220" s="32">
        <f t="shared" si="240"/>
        <v>220210.16</v>
      </c>
      <c r="F220" s="98">
        <f>F221+F222+F223+F224+F227</f>
        <v>717726.96000000008</v>
      </c>
      <c r="G220" s="98">
        <f t="shared" si="240"/>
        <v>220095.16</v>
      </c>
      <c r="H220" s="98">
        <f t="shared" si="240"/>
        <v>220210.16</v>
      </c>
      <c r="I220" s="32">
        <f t="shared" si="215"/>
        <v>20231.729999999981</v>
      </c>
      <c r="J220" s="32">
        <f t="shared" si="215"/>
        <v>0</v>
      </c>
      <c r="K220" s="32">
        <f t="shared" si="215"/>
        <v>0</v>
      </c>
      <c r="L220" s="115">
        <f>L221+L222+L223+L224+L227</f>
        <v>717726.96000000008</v>
      </c>
      <c r="M220" s="115">
        <f t="shared" ref="M220:N220" si="241">M221+M222+M223+M224+M227</f>
        <v>220095.16</v>
      </c>
      <c r="N220" s="115">
        <f t="shared" si="241"/>
        <v>220210.16</v>
      </c>
      <c r="O220" s="57">
        <f t="shared" si="216"/>
        <v>0</v>
      </c>
      <c r="P220" s="57">
        <f t="shared" si="216"/>
        <v>0</v>
      </c>
      <c r="Q220" s="57">
        <f t="shared" si="216"/>
        <v>0</v>
      </c>
      <c r="R220" s="57">
        <f>R222+R224+R227</f>
        <v>0</v>
      </c>
      <c r="S220" s="57">
        <f t="shared" ref="S220:T220" si="242">S222+S224+S227</f>
        <v>0</v>
      </c>
      <c r="T220" s="57">
        <f t="shared" si="242"/>
        <v>0</v>
      </c>
      <c r="U220" s="32">
        <f t="shared" si="217"/>
        <v>-717726.96000000008</v>
      </c>
      <c r="V220" s="32">
        <f t="shared" si="217"/>
        <v>-220095.16</v>
      </c>
      <c r="W220" s="32">
        <f t="shared" si="217"/>
        <v>-220210.16</v>
      </c>
      <c r="X220" s="41"/>
      <c r="Y220" s="41"/>
      <c r="Z220" s="41"/>
    </row>
    <row r="221" spans="1:26" s="7" customFormat="1" ht="141.75" customHeight="1" x14ac:dyDescent="0.25">
      <c r="A221" s="9" t="s">
        <v>395</v>
      </c>
      <c r="B221" s="21" t="s">
        <v>394</v>
      </c>
      <c r="C221" s="87">
        <v>1406.16</v>
      </c>
      <c r="D221" s="87">
        <v>1406.16</v>
      </c>
      <c r="E221" s="87">
        <v>1406.16</v>
      </c>
      <c r="F221" s="86">
        <v>1406.16</v>
      </c>
      <c r="G221" s="86">
        <v>1406.16</v>
      </c>
      <c r="H221" s="86">
        <v>1406.16</v>
      </c>
      <c r="I221" s="100">
        <f t="shared" si="215"/>
        <v>0</v>
      </c>
      <c r="J221" s="100">
        <f t="shared" si="215"/>
        <v>0</v>
      </c>
      <c r="K221" s="100">
        <f t="shared" si="215"/>
        <v>0</v>
      </c>
      <c r="L221" s="118">
        <v>1406.16</v>
      </c>
      <c r="M221" s="118">
        <v>1406.16</v>
      </c>
      <c r="N221" s="118">
        <v>1406.16</v>
      </c>
      <c r="O221" s="100">
        <f t="shared" si="216"/>
        <v>0</v>
      </c>
      <c r="P221" s="100">
        <f t="shared" si="216"/>
        <v>0</v>
      </c>
      <c r="Q221" s="100">
        <f t="shared" si="216"/>
        <v>0</v>
      </c>
      <c r="R221" s="57"/>
      <c r="S221" s="57"/>
      <c r="T221" s="57"/>
      <c r="U221" s="32"/>
      <c r="V221" s="32"/>
      <c r="W221" s="32"/>
      <c r="X221" s="41"/>
      <c r="Y221" s="41"/>
      <c r="Z221" s="41"/>
    </row>
    <row r="222" spans="1:26" ht="81.75" customHeight="1" x14ac:dyDescent="0.25">
      <c r="A222" s="9" t="s">
        <v>336</v>
      </c>
      <c r="B222" s="21" t="s">
        <v>335</v>
      </c>
      <c r="C222" s="87">
        <f>4607.6+1695.4</f>
        <v>6303</v>
      </c>
      <c r="D222" s="87">
        <f>5569.8+828.2</f>
        <v>6398</v>
      </c>
      <c r="E222" s="87">
        <v>6513</v>
      </c>
      <c r="F222" s="86">
        <f>4607.6+1695.4</f>
        <v>6303</v>
      </c>
      <c r="G222" s="86">
        <f>5569.8+828.2</f>
        <v>6398</v>
      </c>
      <c r="H222" s="86">
        <v>6513</v>
      </c>
      <c r="I222" s="100">
        <f t="shared" si="215"/>
        <v>0</v>
      </c>
      <c r="J222" s="100">
        <f t="shared" si="215"/>
        <v>0</v>
      </c>
      <c r="K222" s="100">
        <f t="shared" si="215"/>
        <v>0</v>
      </c>
      <c r="L222" s="118">
        <f>4607.6+1695.4</f>
        <v>6303</v>
      </c>
      <c r="M222" s="118">
        <f>5569.8+828.2</f>
        <v>6398</v>
      </c>
      <c r="N222" s="118">
        <v>6513</v>
      </c>
      <c r="O222" s="100">
        <f t="shared" si="216"/>
        <v>0</v>
      </c>
      <c r="P222" s="100">
        <f t="shared" si="216"/>
        <v>0</v>
      </c>
      <c r="Q222" s="100">
        <f t="shared" si="216"/>
        <v>0</v>
      </c>
      <c r="R222" s="36"/>
      <c r="S222" s="36"/>
      <c r="T222" s="36"/>
      <c r="U222" s="37"/>
      <c r="V222" s="37"/>
      <c r="W222" s="37"/>
      <c r="X222" s="40"/>
      <c r="Y222" s="40"/>
      <c r="Z222" s="40"/>
    </row>
    <row r="223" spans="1:26" ht="110.25" customHeight="1" x14ac:dyDescent="0.25">
      <c r="A223" s="9" t="s">
        <v>371</v>
      </c>
      <c r="B223" s="21" t="s">
        <v>378</v>
      </c>
      <c r="C223" s="87">
        <f>45700+47263</f>
        <v>92963</v>
      </c>
      <c r="D223" s="87">
        <f>45700+47263</f>
        <v>92963</v>
      </c>
      <c r="E223" s="87">
        <v>92963</v>
      </c>
      <c r="F223" s="86">
        <f>45700+47263</f>
        <v>92963</v>
      </c>
      <c r="G223" s="86">
        <f>45700+47263</f>
        <v>92963</v>
      </c>
      <c r="H223" s="86">
        <v>92963</v>
      </c>
      <c r="I223" s="100">
        <f t="shared" si="215"/>
        <v>0</v>
      </c>
      <c r="J223" s="100">
        <f t="shared" si="215"/>
        <v>0</v>
      </c>
      <c r="K223" s="100">
        <f t="shared" si="215"/>
        <v>0</v>
      </c>
      <c r="L223" s="118">
        <f>45700+47263</f>
        <v>92963</v>
      </c>
      <c r="M223" s="118">
        <f>45700+47263</f>
        <v>92963</v>
      </c>
      <c r="N223" s="118">
        <v>92963</v>
      </c>
      <c r="O223" s="100">
        <f t="shared" si="216"/>
        <v>0</v>
      </c>
      <c r="P223" s="100">
        <f t="shared" si="216"/>
        <v>0</v>
      </c>
      <c r="Q223" s="100">
        <f t="shared" si="216"/>
        <v>0</v>
      </c>
      <c r="R223" s="36"/>
      <c r="S223" s="36"/>
      <c r="T223" s="36"/>
      <c r="U223" s="37"/>
      <c r="V223" s="37"/>
      <c r="W223" s="37"/>
      <c r="X223" s="40"/>
      <c r="Y223" s="40"/>
      <c r="Z223" s="40"/>
    </row>
    <row r="224" spans="1:26" ht="33.75" hidden="1" customHeight="1" x14ac:dyDescent="0.25">
      <c r="A224" s="9" t="s">
        <v>249</v>
      </c>
      <c r="B224" s="21" t="s">
        <v>250</v>
      </c>
      <c r="C224" s="37">
        <f>SUM(C225:C226)</f>
        <v>0</v>
      </c>
      <c r="D224" s="37">
        <f t="shared" ref="D224:E224" si="243">SUM(D225:D226)</f>
        <v>0</v>
      </c>
      <c r="E224" s="37">
        <f t="shared" si="243"/>
        <v>0</v>
      </c>
      <c r="F224" s="37">
        <f>SUM(F225:F226)</f>
        <v>0</v>
      </c>
      <c r="G224" s="37">
        <f t="shared" ref="G224:H224" si="244">SUM(G225:G226)</f>
        <v>0</v>
      </c>
      <c r="H224" s="37">
        <f t="shared" si="244"/>
        <v>0</v>
      </c>
      <c r="I224" s="37">
        <f t="shared" si="215"/>
        <v>0</v>
      </c>
      <c r="J224" s="37">
        <f t="shared" si="215"/>
        <v>0</v>
      </c>
      <c r="K224" s="37">
        <f t="shared" si="215"/>
        <v>0</v>
      </c>
      <c r="L224" s="116">
        <f>SUM(L225:L226)</f>
        <v>0</v>
      </c>
      <c r="M224" s="116">
        <f t="shared" ref="M224:N224" si="245">SUM(M225:M226)</f>
        <v>0</v>
      </c>
      <c r="N224" s="116">
        <f t="shared" si="245"/>
        <v>0</v>
      </c>
      <c r="O224" s="36">
        <f t="shared" si="216"/>
        <v>0</v>
      </c>
      <c r="P224" s="36">
        <f t="shared" si="216"/>
        <v>0</v>
      </c>
      <c r="Q224" s="36">
        <f t="shared" si="216"/>
        <v>0</v>
      </c>
      <c r="R224" s="36">
        <f>SUM(R225:R226)</f>
        <v>0</v>
      </c>
      <c r="S224" s="36">
        <f t="shared" ref="S224:T224" si="246">SUM(S225:S226)</f>
        <v>0</v>
      </c>
      <c r="T224" s="36">
        <f t="shared" si="246"/>
        <v>0</v>
      </c>
      <c r="U224" s="37">
        <f t="shared" si="217"/>
        <v>0</v>
      </c>
      <c r="V224" s="37">
        <f t="shared" si="217"/>
        <v>0</v>
      </c>
      <c r="W224" s="37">
        <f t="shared" si="217"/>
        <v>0</v>
      </c>
      <c r="X224" s="40"/>
      <c r="Y224" s="40"/>
      <c r="Z224" s="40"/>
    </row>
    <row r="225" spans="1:26" s="13" customFormat="1" ht="33.75" hidden="1" customHeight="1" x14ac:dyDescent="0.25">
      <c r="A225" s="11"/>
      <c r="B225" s="56" t="s">
        <v>304</v>
      </c>
      <c r="C225" s="38"/>
      <c r="D225" s="38"/>
      <c r="E225" s="38"/>
      <c r="F225" s="38"/>
      <c r="G225" s="38"/>
      <c r="H225" s="38"/>
      <c r="I225" s="38"/>
      <c r="J225" s="38"/>
      <c r="K225" s="38"/>
      <c r="L225" s="121"/>
      <c r="M225" s="121"/>
      <c r="N225" s="121"/>
      <c r="O225" s="35">
        <f t="shared" si="216"/>
        <v>0</v>
      </c>
      <c r="P225" s="35">
        <f t="shared" si="216"/>
        <v>0</v>
      </c>
      <c r="Q225" s="35">
        <f t="shared" si="216"/>
        <v>0</v>
      </c>
      <c r="R225" s="35"/>
      <c r="S225" s="35"/>
      <c r="T225" s="35"/>
      <c r="U225" s="38"/>
      <c r="V225" s="38"/>
      <c r="W225" s="38"/>
      <c r="X225" s="30"/>
      <c r="Y225" s="30"/>
      <c r="Z225" s="30"/>
    </row>
    <row r="226" spans="1:26" s="13" customFormat="1" ht="33.75" hidden="1" customHeight="1" x14ac:dyDescent="0.25">
      <c r="A226" s="11"/>
      <c r="B226" s="56" t="s">
        <v>305</v>
      </c>
      <c r="C226" s="38"/>
      <c r="D226" s="38"/>
      <c r="E226" s="38"/>
      <c r="F226" s="38"/>
      <c r="G226" s="38"/>
      <c r="H226" s="38"/>
      <c r="I226" s="38"/>
      <c r="J226" s="38"/>
      <c r="K226" s="38"/>
      <c r="L226" s="121"/>
      <c r="M226" s="121"/>
      <c r="N226" s="121"/>
      <c r="O226" s="35">
        <f t="shared" si="216"/>
        <v>0</v>
      </c>
      <c r="P226" s="35">
        <f t="shared" si="216"/>
        <v>0</v>
      </c>
      <c r="Q226" s="35">
        <f t="shared" si="216"/>
        <v>0</v>
      </c>
      <c r="R226" s="35"/>
      <c r="S226" s="35"/>
      <c r="T226" s="35"/>
      <c r="U226" s="38"/>
      <c r="V226" s="38"/>
      <c r="W226" s="38"/>
      <c r="X226" s="30"/>
      <c r="Y226" s="30"/>
      <c r="Z226" s="30"/>
    </row>
    <row r="227" spans="1:26" ht="37.5" customHeight="1" x14ac:dyDescent="0.25">
      <c r="A227" s="9" t="s">
        <v>10</v>
      </c>
      <c r="B227" s="21" t="s">
        <v>9</v>
      </c>
      <c r="C227" s="37">
        <f>SUM(C228:C234)</f>
        <v>596823.07000000007</v>
      </c>
      <c r="D227" s="37">
        <f>SUM(D229:D234)</f>
        <v>119328</v>
      </c>
      <c r="E227" s="37">
        <f>SUM(E229:E234)</f>
        <v>119328</v>
      </c>
      <c r="F227" s="103">
        <f>SUM(F228:F234)</f>
        <v>617054.80000000005</v>
      </c>
      <c r="G227" s="103">
        <f>SUM(G229:G234)</f>
        <v>119328</v>
      </c>
      <c r="H227" s="103">
        <f>SUM(H229:H234)</f>
        <v>119328</v>
      </c>
      <c r="I227" s="37">
        <f t="shared" si="215"/>
        <v>20231.729999999981</v>
      </c>
      <c r="J227" s="37">
        <f t="shared" si="215"/>
        <v>0</v>
      </c>
      <c r="K227" s="37">
        <f t="shared" si="215"/>
        <v>0</v>
      </c>
      <c r="L227" s="116">
        <f>SUM(L228:L234)</f>
        <v>617054.80000000005</v>
      </c>
      <c r="M227" s="116">
        <f>SUM(M229:M234)</f>
        <v>119328</v>
      </c>
      <c r="N227" s="116">
        <f>SUM(N229:N234)</f>
        <v>119328</v>
      </c>
      <c r="O227" s="37">
        <f t="shared" si="216"/>
        <v>0</v>
      </c>
      <c r="P227" s="37">
        <f t="shared" si="216"/>
        <v>0</v>
      </c>
      <c r="Q227" s="37">
        <f t="shared" si="216"/>
        <v>0</v>
      </c>
      <c r="R227" s="37">
        <f>SUM(R229:R229)</f>
        <v>0</v>
      </c>
      <c r="S227" s="37">
        <f>SUM(S229:S229)</f>
        <v>0</v>
      </c>
      <c r="T227" s="37">
        <f>SUM(T229:T229)</f>
        <v>0</v>
      </c>
      <c r="U227" s="37">
        <f t="shared" si="217"/>
        <v>-617054.80000000005</v>
      </c>
      <c r="V227" s="37">
        <f t="shared" si="217"/>
        <v>-119328</v>
      </c>
      <c r="W227" s="37">
        <f t="shared" si="217"/>
        <v>-119328</v>
      </c>
      <c r="X227" s="40"/>
      <c r="Y227" s="40"/>
      <c r="Z227" s="40"/>
    </row>
    <row r="228" spans="1:26" ht="60.75" customHeight="1" x14ac:dyDescent="0.25">
      <c r="A228" s="9"/>
      <c r="B228" s="56" t="s">
        <v>392</v>
      </c>
      <c r="C228" s="85">
        <v>446621</v>
      </c>
      <c r="D228" s="37">
        <v>0</v>
      </c>
      <c r="E228" s="37">
        <v>0</v>
      </c>
      <c r="F228" s="67">
        <v>446621</v>
      </c>
      <c r="G228" s="103">
        <v>0</v>
      </c>
      <c r="H228" s="103">
        <v>0</v>
      </c>
      <c r="I228" s="100">
        <f t="shared" ref="I228:I234" si="247">F228-C228</f>
        <v>0</v>
      </c>
      <c r="J228" s="100">
        <f t="shared" ref="J228:J234" si="248">G228-D228</f>
        <v>0</v>
      </c>
      <c r="K228" s="100">
        <f t="shared" ref="K228:K234" si="249">H228-E228</f>
        <v>0</v>
      </c>
      <c r="L228" s="119">
        <v>446621</v>
      </c>
      <c r="M228" s="116">
        <v>0</v>
      </c>
      <c r="N228" s="116">
        <v>0</v>
      </c>
      <c r="O228" s="103">
        <f t="shared" ref="O228" si="250">L228-F228</f>
        <v>0</v>
      </c>
      <c r="P228" s="103">
        <f t="shared" ref="P228" si="251">M228-G228</f>
        <v>0</v>
      </c>
      <c r="Q228" s="103">
        <f t="shared" ref="Q228" si="252">N228-H228</f>
        <v>0</v>
      </c>
      <c r="R228" s="37"/>
      <c r="S228" s="37"/>
      <c r="T228" s="37"/>
      <c r="U228" s="37"/>
      <c r="V228" s="37"/>
      <c r="W228" s="37"/>
      <c r="X228" s="40"/>
      <c r="Y228" s="40"/>
      <c r="Z228" s="40"/>
    </row>
    <row r="229" spans="1:26" s="13" customFormat="1" ht="52.5" customHeight="1" x14ac:dyDescent="0.25">
      <c r="A229" s="11"/>
      <c r="B229" s="56" t="s">
        <v>359</v>
      </c>
      <c r="C229" s="75">
        <v>423.59</v>
      </c>
      <c r="D229" s="75">
        <v>0</v>
      </c>
      <c r="E229" s="75">
        <v>0</v>
      </c>
      <c r="F229" s="105">
        <v>423.59</v>
      </c>
      <c r="G229" s="105">
        <v>0</v>
      </c>
      <c r="H229" s="105">
        <v>0</v>
      </c>
      <c r="I229" s="100">
        <f t="shared" si="247"/>
        <v>0</v>
      </c>
      <c r="J229" s="100">
        <f t="shared" si="248"/>
        <v>0</v>
      </c>
      <c r="K229" s="100">
        <f t="shared" si="249"/>
        <v>0</v>
      </c>
      <c r="L229" s="123">
        <v>423.59</v>
      </c>
      <c r="M229" s="123">
        <v>0</v>
      </c>
      <c r="N229" s="123">
        <v>0</v>
      </c>
      <c r="O229" s="35">
        <f t="shared" si="216"/>
        <v>0</v>
      </c>
      <c r="P229" s="35">
        <f t="shared" si="216"/>
        <v>0</v>
      </c>
      <c r="Q229" s="35">
        <f t="shared" si="216"/>
        <v>0</v>
      </c>
      <c r="R229" s="35"/>
      <c r="S229" s="35"/>
      <c r="T229" s="35"/>
      <c r="U229" s="38"/>
      <c r="V229" s="38"/>
      <c r="W229" s="38"/>
      <c r="X229" s="30"/>
      <c r="Y229" s="30"/>
      <c r="Z229" s="30"/>
    </row>
    <row r="230" spans="1:26" s="94" customFormat="1" ht="52.5" customHeight="1" x14ac:dyDescent="0.25">
      <c r="A230" s="93"/>
      <c r="B230" s="56" t="s">
        <v>407</v>
      </c>
      <c r="C230" s="105">
        <v>0</v>
      </c>
      <c r="D230" s="105">
        <v>0</v>
      </c>
      <c r="E230" s="105">
        <v>0</v>
      </c>
      <c r="F230" s="106">
        <v>20231.73</v>
      </c>
      <c r="G230" s="105">
        <v>0</v>
      </c>
      <c r="H230" s="105">
        <v>0</v>
      </c>
      <c r="I230" s="90">
        <f t="shared" ref="I230" si="253">F230-C230</f>
        <v>20231.73</v>
      </c>
      <c r="J230" s="100">
        <f t="shared" ref="J230" si="254">G230-D230</f>
        <v>0</v>
      </c>
      <c r="K230" s="100">
        <f t="shared" ref="K230" si="255">H230-E230</f>
        <v>0</v>
      </c>
      <c r="L230" s="123">
        <v>20231.73</v>
      </c>
      <c r="M230" s="123">
        <v>0</v>
      </c>
      <c r="N230" s="123">
        <v>0</v>
      </c>
      <c r="O230" s="101">
        <f t="shared" ref="O230:O234" si="256">L230-F230</f>
        <v>0</v>
      </c>
      <c r="P230" s="101">
        <f t="shared" ref="P230:P234" si="257">M230-G230</f>
        <v>0</v>
      </c>
      <c r="Q230" s="101">
        <f t="shared" ref="Q230:Q234" si="258">N230-H230</f>
        <v>0</v>
      </c>
      <c r="R230" s="101"/>
      <c r="S230" s="101"/>
      <c r="T230" s="101"/>
      <c r="U230" s="104"/>
      <c r="V230" s="104"/>
      <c r="W230" s="104"/>
      <c r="X230" s="97"/>
      <c r="Y230" s="97"/>
      <c r="Z230" s="97"/>
    </row>
    <row r="231" spans="1:26" s="13" customFormat="1" ht="49.5" customHeight="1" x14ac:dyDescent="0.25">
      <c r="A231" s="11"/>
      <c r="B231" s="56" t="s">
        <v>372</v>
      </c>
      <c r="C231" s="75">
        <v>119328</v>
      </c>
      <c r="D231" s="75">
        <v>119328</v>
      </c>
      <c r="E231" s="75">
        <v>119328</v>
      </c>
      <c r="F231" s="105">
        <v>119328</v>
      </c>
      <c r="G231" s="105">
        <v>119328</v>
      </c>
      <c r="H231" s="105">
        <v>119328</v>
      </c>
      <c r="I231" s="100">
        <f t="shared" si="247"/>
        <v>0</v>
      </c>
      <c r="J231" s="100">
        <f t="shared" si="248"/>
        <v>0</v>
      </c>
      <c r="K231" s="100">
        <f t="shared" si="249"/>
        <v>0</v>
      </c>
      <c r="L231" s="123">
        <v>119328</v>
      </c>
      <c r="M231" s="123">
        <v>119328</v>
      </c>
      <c r="N231" s="123">
        <v>119328</v>
      </c>
      <c r="O231" s="101">
        <f t="shared" si="256"/>
        <v>0</v>
      </c>
      <c r="P231" s="101">
        <f t="shared" si="257"/>
        <v>0</v>
      </c>
      <c r="Q231" s="101">
        <f t="shared" si="258"/>
        <v>0</v>
      </c>
      <c r="R231" s="35"/>
      <c r="S231" s="35"/>
      <c r="T231" s="35"/>
      <c r="U231" s="38"/>
      <c r="V231" s="38"/>
      <c r="W231" s="38"/>
      <c r="X231" s="30"/>
      <c r="Y231" s="30"/>
      <c r="Z231" s="30"/>
    </row>
    <row r="232" spans="1:26" s="13" customFormat="1" ht="94.5" customHeight="1" x14ac:dyDescent="0.25">
      <c r="A232" s="11"/>
      <c r="B232" s="56" t="s">
        <v>373</v>
      </c>
      <c r="C232" s="75">
        <v>7779</v>
      </c>
      <c r="D232" s="75">
        <v>0</v>
      </c>
      <c r="E232" s="75">
        <v>0</v>
      </c>
      <c r="F232" s="105">
        <v>7779</v>
      </c>
      <c r="G232" s="105">
        <v>0</v>
      </c>
      <c r="H232" s="105">
        <v>0</v>
      </c>
      <c r="I232" s="100">
        <f t="shared" si="247"/>
        <v>0</v>
      </c>
      <c r="J232" s="100">
        <f t="shared" si="248"/>
        <v>0</v>
      </c>
      <c r="K232" s="100">
        <f t="shared" si="249"/>
        <v>0</v>
      </c>
      <c r="L232" s="123">
        <v>7779</v>
      </c>
      <c r="M232" s="123">
        <v>0</v>
      </c>
      <c r="N232" s="123">
        <v>0</v>
      </c>
      <c r="O232" s="101">
        <f t="shared" si="256"/>
        <v>0</v>
      </c>
      <c r="P232" s="101">
        <f t="shared" si="257"/>
        <v>0</v>
      </c>
      <c r="Q232" s="101">
        <f t="shared" si="258"/>
        <v>0</v>
      </c>
      <c r="R232" s="35"/>
      <c r="S232" s="35"/>
      <c r="T232" s="35"/>
      <c r="U232" s="38"/>
      <c r="V232" s="38"/>
      <c r="W232" s="38"/>
      <c r="X232" s="30"/>
      <c r="Y232" s="30"/>
      <c r="Z232" s="30"/>
    </row>
    <row r="233" spans="1:26" s="13" customFormat="1" ht="51" customHeight="1" x14ac:dyDescent="0.25">
      <c r="A233" s="11"/>
      <c r="B233" s="56" t="s">
        <v>393</v>
      </c>
      <c r="C233" s="85">
        <v>6171.48</v>
      </c>
      <c r="D233" s="75">
        <v>0</v>
      </c>
      <c r="E233" s="75">
        <v>0</v>
      </c>
      <c r="F233" s="67">
        <v>6171.48</v>
      </c>
      <c r="G233" s="105">
        <v>0</v>
      </c>
      <c r="H233" s="105">
        <v>0</v>
      </c>
      <c r="I233" s="100">
        <f t="shared" si="247"/>
        <v>0</v>
      </c>
      <c r="J233" s="100">
        <f t="shared" si="248"/>
        <v>0</v>
      </c>
      <c r="K233" s="100">
        <f t="shared" si="249"/>
        <v>0</v>
      </c>
      <c r="L233" s="119">
        <v>6171.48</v>
      </c>
      <c r="M233" s="123">
        <v>0</v>
      </c>
      <c r="N233" s="123">
        <v>0</v>
      </c>
      <c r="O233" s="101">
        <f t="shared" si="256"/>
        <v>0</v>
      </c>
      <c r="P233" s="101">
        <f t="shared" si="257"/>
        <v>0</v>
      </c>
      <c r="Q233" s="101">
        <f t="shared" si="258"/>
        <v>0</v>
      </c>
      <c r="R233" s="35"/>
      <c r="S233" s="35"/>
      <c r="T233" s="35"/>
      <c r="U233" s="38"/>
      <c r="V233" s="38"/>
      <c r="W233" s="38"/>
      <c r="X233" s="30"/>
      <c r="Y233" s="30"/>
      <c r="Z233" s="30"/>
    </row>
    <row r="234" spans="1:26" s="13" customFormat="1" ht="38.25" customHeight="1" x14ac:dyDescent="0.25">
      <c r="A234" s="11"/>
      <c r="B234" s="56" t="s">
        <v>374</v>
      </c>
      <c r="C234" s="75">
        <v>16500</v>
      </c>
      <c r="D234" s="75">
        <v>0</v>
      </c>
      <c r="E234" s="75">
        <v>0</v>
      </c>
      <c r="F234" s="105">
        <v>16500</v>
      </c>
      <c r="G234" s="105">
        <v>0</v>
      </c>
      <c r="H234" s="105">
        <v>0</v>
      </c>
      <c r="I234" s="100">
        <f t="shared" si="247"/>
        <v>0</v>
      </c>
      <c r="J234" s="100">
        <f t="shared" si="248"/>
        <v>0</v>
      </c>
      <c r="K234" s="100">
        <f t="shared" si="249"/>
        <v>0</v>
      </c>
      <c r="L234" s="123">
        <v>16500</v>
      </c>
      <c r="M234" s="123">
        <v>0</v>
      </c>
      <c r="N234" s="123">
        <v>0</v>
      </c>
      <c r="O234" s="101">
        <f t="shared" si="256"/>
        <v>0</v>
      </c>
      <c r="P234" s="101">
        <f t="shared" si="257"/>
        <v>0</v>
      </c>
      <c r="Q234" s="101">
        <f t="shared" si="258"/>
        <v>0</v>
      </c>
      <c r="R234" s="35"/>
      <c r="S234" s="35"/>
      <c r="T234" s="35"/>
      <c r="U234" s="38"/>
      <c r="V234" s="38"/>
      <c r="W234" s="38"/>
      <c r="X234" s="30"/>
      <c r="Y234" s="30"/>
      <c r="Z234" s="30"/>
    </row>
    <row r="235" spans="1:26" s="7" customFormat="1" ht="34.5" hidden="1" customHeight="1" x14ac:dyDescent="0.25">
      <c r="A235" s="27" t="s">
        <v>251</v>
      </c>
      <c r="B235" s="28" t="s">
        <v>252</v>
      </c>
      <c r="C235" s="32"/>
      <c r="D235" s="32"/>
      <c r="E235" s="32"/>
      <c r="F235" s="32"/>
      <c r="G235" s="32"/>
      <c r="H235" s="32"/>
      <c r="I235" s="32">
        <f t="shared" si="215"/>
        <v>0</v>
      </c>
      <c r="J235" s="32">
        <f t="shared" si="215"/>
        <v>0</v>
      </c>
      <c r="K235" s="32">
        <f t="shared" si="215"/>
        <v>0</v>
      </c>
      <c r="L235" s="115"/>
      <c r="M235" s="115"/>
      <c r="N235" s="115"/>
      <c r="O235" s="32">
        <f t="shared" si="216"/>
        <v>0</v>
      </c>
      <c r="P235" s="32">
        <f t="shared" si="216"/>
        <v>0</v>
      </c>
      <c r="Q235" s="32">
        <f t="shared" si="216"/>
        <v>0</v>
      </c>
      <c r="R235" s="32"/>
      <c r="S235" s="32"/>
      <c r="T235" s="32"/>
      <c r="U235" s="32">
        <f t="shared" si="217"/>
        <v>0</v>
      </c>
      <c r="V235" s="32">
        <f t="shared" si="217"/>
        <v>0</v>
      </c>
      <c r="W235" s="32">
        <f t="shared" si="217"/>
        <v>0</v>
      </c>
      <c r="X235" s="41"/>
      <c r="Y235" s="41"/>
      <c r="Z235" s="41"/>
    </row>
    <row r="236" spans="1:26" s="7" customFormat="1" ht="34.5" hidden="1" customHeight="1" x14ac:dyDescent="0.25">
      <c r="A236" s="27" t="s">
        <v>8</v>
      </c>
      <c r="B236" s="28" t="s">
        <v>7</v>
      </c>
      <c r="C236" s="32"/>
      <c r="D236" s="32"/>
      <c r="E236" s="32"/>
      <c r="F236" s="32"/>
      <c r="G236" s="32"/>
      <c r="H236" s="32"/>
      <c r="I236" s="32">
        <f t="shared" si="215"/>
        <v>0</v>
      </c>
      <c r="J236" s="32">
        <f t="shared" si="215"/>
        <v>0</v>
      </c>
      <c r="K236" s="32">
        <f t="shared" si="215"/>
        <v>0</v>
      </c>
      <c r="L236" s="115"/>
      <c r="M236" s="115"/>
      <c r="N236" s="115"/>
      <c r="O236" s="32">
        <f t="shared" si="216"/>
        <v>0</v>
      </c>
      <c r="P236" s="32">
        <f t="shared" si="216"/>
        <v>0</v>
      </c>
      <c r="Q236" s="32">
        <f t="shared" si="216"/>
        <v>0</v>
      </c>
      <c r="R236" s="32"/>
      <c r="S236" s="32"/>
      <c r="T236" s="32"/>
      <c r="U236" s="32">
        <f t="shared" si="217"/>
        <v>0</v>
      </c>
      <c r="V236" s="32">
        <f t="shared" si="217"/>
        <v>0</v>
      </c>
      <c r="W236" s="32">
        <f t="shared" si="217"/>
        <v>0</v>
      </c>
      <c r="X236" s="41"/>
      <c r="Y236" s="41"/>
      <c r="Z236" s="41"/>
    </row>
    <row r="237" spans="1:26" s="7" customFormat="1" ht="21.75" hidden="1" customHeight="1" x14ac:dyDescent="0.25">
      <c r="A237" s="27" t="s">
        <v>6</v>
      </c>
      <c r="B237" s="28" t="s">
        <v>5</v>
      </c>
      <c r="C237" s="32"/>
      <c r="D237" s="32"/>
      <c r="E237" s="32"/>
      <c r="F237" s="32"/>
      <c r="G237" s="32"/>
      <c r="H237" s="32"/>
      <c r="I237" s="32">
        <f t="shared" si="215"/>
        <v>0</v>
      </c>
      <c r="J237" s="32">
        <f t="shared" si="215"/>
        <v>0</v>
      </c>
      <c r="K237" s="32">
        <f t="shared" si="215"/>
        <v>0</v>
      </c>
      <c r="L237" s="115"/>
      <c r="M237" s="115"/>
      <c r="N237" s="115"/>
      <c r="O237" s="32">
        <f t="shared" si="216"/>
        <v>0</v>
      </c>
      <c r="P237" s="32">
        <f t="shared" si="216"/>
        <v>0</v>
      </c>
      <c r="Q237" s="32">
        <f t="shared" si="216"/>
        <v>0</v>
      </c>
      <c r="R237" s="32"/>
      <c r="S237" s="32"/>
      <c r="T237" s="32"/>
      <c r="U237" s="32">
        <f t="shared" si="217"/>
        <v>0</v>
      </c>
      <c r="V237" s="32">
        <f t="shared" si="217"/>
        <v>0</v>
      </c>
      <c r="W237" s="32">
        <f t="shared" si="217"/>
        <v>0</v>
      </c>
      <c r="X237" s="41"/>
      <c r="Y237" s="41"/>
      <c r="Z237" s="41"/>
    </row>
    <row r="238" spans="1:26" s="7" customFormat="1" ht="64.5" hidden="1" customHeight="1" x14ac:dyDescent="0.25">
      <c r="A238" s="4" t="s">
        <v>4</v>
      </c>
      <c r="B238" s="8" t="s">
        <v>3</v>
      </c>
      <c r="C238" s="32">
        <f>SUM(C239:C241)</f>
        <v>0</v>
      </c>
      <c r="D238" s="32">
        <f t="shared" ref="D238:E238" si="259">SUM(D239:D241)</f>
        <v>0</v>
      </c>
      <c r="E238" s="32">
        <f t="shared" si="259"/>
        <v>0</v>
      </c>
      <c r="F238" s="32">
        <f>SUM(F239:F241)</f>
        <v>0</v>
      </c>
      <c r="G238" s="32">
        <f t="shared" ref="G238:H238" si="260">SUM(G239:G241)</f>
        <v>0</v>
      </c>
      <c r="H238" s="32">
        <f t="shared" si="260"/>
        <v>0</v>
      </c>
      <c r="I238" s="32">
        <f t="shared" si="215"/>
        <v>0</v>
      </c>
      <c r="J238" s="32">
        <f t="shared" si="215"/>
        <v>0</v>
      </c>
      <c r="K238" s="32">
        <f t="shared" si="215"/>
        <v>0</v>
      </c>
      <c r="L238" s="115">
        <f>SUM(L239:L241)</f>
        <v>0</v>
      </c>
      <c r="M238" s="115">
        <f t="shared" ref="M238:N238" si="261">SUM(M239:M241)</f>
        <v>0</v>
      </c>
      <c r="N238" s="115">
        <f t="shared" si="261"/>
        <v>0</v>
      </c>
      <c r="O238" s="32">
        <f t="shared" si="216"/>
        <v>0</v>
      </c>
      <c r="P238" s="32">
        <f t="shared" si="216"/>
        <v>0</v>
      </c>
      <c r="Q238" s="32">
        <f t="shared" si="216"/>
        <v>0</v>
      </c>
      <c r="R238" s="32">
        <f>SUM(R239:R241)</f>
        <v>0</v>
      </c>
      <c r="S238" s="32"/>
      <c r="T238" s="32"/>
      <c r="U238" s="32">
        <f t="shared" si="217"/>
        <v>0</v>
      </c>
      <c r="V238" s="32">
        <f t="shared" si="217"/>
        <v>0</v>
      </c>
      <c r="W238" s="32">
        <f t="shared" si="217"/>
        <v>0</v>
      </c>
      <c r="X238" s="41"/>
      <c r="Y238" s="41"/>
      <c r="Z238" s="41"/>
    </row>
    <row r="239" spans="1:26" ht="32.25" hidden="1" customHeight="1" x14ac:dyDescent="0.25">
      <c r="A239" s="64" t="s">
        <v>337</v>
      </c>
      <c r="B239" s="21" t="s">
        <v>230</v>
      </c>
      <c r="C239" s="37"/>
      <c r="D239" s="37"/>
      <c r="E239" s="37"/>
      <c r="F239" s="37"/>
      <c r="G239" s="37"/>
      <c r="H239" s="37"/>
      <c r="I239" s="37">
        <f t="shared" si="215"/>
        <v>0</v>
      </c>
      <c r="J239" s="37">
        <f t="shared" si="215"/>
        <v>0</v>
      </c>
      <c r="K239" s="37">
        <f t="shared" si="215"/>
        <v>0</v>
      </c>
      <c r="L239" s="116"/>
      <c r="M239" s="116"/>
      <c r="N239" s="116"/>
      <c r="O239" s="37">
        <f t="shared" si="216"/>
        <v>0</v>
      </c>
      <c r="P239" s="37">
        <f t="shared" si="216"/>
        <v>0</v>
      </c>
      <c r="Q239" s="37">
        <f t="shared" si="216"/>
        <v>0</v>
      </c>
      <c r="R239" s="37"/>
      <c r="S239" s="37"/>
      <c r="T239" s="37"/>
      <c r="U239" s="37">
        <f t="shared" si="217"/>
        <v>0</v>
      </c>
      <c r="V239" s="37">
        <f t="shared" si="217"/>
        <v>0</v>
      </c>
      <c r="W239" s="37">
        <f t="shared" si="217"/>
        <v>0</v>
      </c>
      <c r="X239" s="40"/>
      <c r="Y239" s="40"/>
      <c r="Z239" s="40"/>
    </row>
    <row r="240" spans="1:26" ht="32.25" hidden="1" customHeight="1" x14ac:dyDescent="0.25">
      <c r="A240" s="64" t="s">
        <v>338</v>
      </c>
      <c r="B240" s="21" t="s">
        <v>231</v>
      </c>
      <c r="C240" s="37"/>
      <c r="D240" s="37"/>
      <c r="E240" s="37"/>
      <c r="F240" s="37"/>
      <c r="G240" s="37"/>
      <c r="H240" s="37"/>
      <c r="I240" s="37"/>
      <c r="J240" s="37"/>
      <c r="K240" s="37"/>
      <c r="L240" s="116"/>
      <c r="M240" s="116"/>
      <c r="N240" s="116"/>
      <c r="O240" s="37"/>
      <c r="P240" s="37"/>
      <c r="Q240" s="37"/>
      <c r="R240" s="37"/>
      <c r="S240" s="37"/>
      <c r="T240" s="37"/>
      <c r="U240" s="37"/>
      <c r="V240" s="37"/>
      <c r="W240" s="37"/>
      <c r="X240" s="40"/>
      <c r="Y240" s="40"/>
      <c r="Z240" s="40"/>
    </row>
    <row r="241" spans="1:26" ht="32.25" hidden="1" customHeight="1" x14ac:dyDescent="0.25">
      <c r="A241" s="64" t="s">
        <v>339</v>
      </c>
      <c r="B241" s="21" t="s">
        <v>340</v>
      </c>
      <c r="C241" s="37"/>
      <c r="D241" s="37"/>
      <c r="E241" s="37"/>
      <c r="F241" s="37"/>
      <c r="G241" s="37"/>
      <c r="H241" s="37"/>
      <c r="I241" s="37">
        <f t="shared" si="215"/>
        <v>0</v>
      </c>
      <c r="J241" s="37">
        <f t="shared" si="215"/>
        <v>0</v>
      </c>
      <c r="K241" s="37">
        <f t="shared" si="215"/>
        <v>0</v>
      </c>
      <c r="L241" s="116"/>
      <c r="M241" s="116"/>
      <c r="N241" s="116"/>
      <c r="O241" s="37">
        <f t="shared" si="216"/>
        <v>0</v>
      </c>
      <c r="P241" s="37">
        <f t="shared" si="216"/>
        <v>0</v>
      </c>
      <c r="Q241" s="37">
        <f t="shared" si="216"/>
        <v>0</v>
      </c>
      <c r="R241" s="37"/>
      <c r="S241" s="37"/>
      <c r="T241" s="37"/>
      <c r="U241" s="37">
        <f t="shared" si="217"/>
        <v>0</v>
      </c>
      <c r="V241" s="37">
        <f t="shared" si="217"/>
        <v>0</v>
      </c>
      <c r="W241" s="37">
        <f t="shared" si="217"/>
        <v>0</v>
      </c>
      <c r="X241" s="40"/>
      <c r="Y241" s="40"/>
      <c r="Z241" s="40"/>
    </row>
    <row r="242" spans="1:26" s="7" customFormat="1" ht="51.75" hidden="1" customHeight="1" x14ac:dyDescent="0.25">
      <c r="A242" s="4" t="s">
        <v>2</v>
      </c>
      <c r="B242" s="8" t="s">
        <v>1</v>
      </c>
      <c r="C242" s="32">
        <f>SUM(C243:C244)</f>
        <v>0</v>
      </c>
      <c r="D242" s="32">
        <f t="shared" ref="D242:E242" si="262">SUM(D243:D244)</f>
        <v>0</v>
      </c>
      <c r="E242" s="32">
        <f t="shared" si="262"/>
        <v>0</v>
      </c>
      <c r="F242" s="32">
        <f>SUM(F243:F244)</f>
        <v>0</v>
      </c>
      <c r="G242" s="32">
        <f t="shared" ref="G242:H242" si="263">SUM(G243:G244)</f>
        <v>0</v>
      </c>
      <c r="H242" s="32">
        <f t="shared" si="263"/>
        <v>0</v>
      </c>
      <c r="I242" s="32">
        <f t="shared" si="215"/>
        <v>0</v>
      </c>
      <c r="J242" s="32">
        <f t="shared" si="215"/>
        <v>0</v>
      </c>
      <c r="K242" s="32">
        <f t="shared" si="215"/>
        <v>0</v>
      </c>
      <c r="L242" s="115">
        <f>SUM(L243:L244)</f>
        <v>0</v>
      </c>
      <c r="M242" s="115">
        <f t="shared" ref="M242:N242" si="264">SUM(M243:M244)</f>
        <v>0</v>
      </c>
      <c r="N242" s="115">
        <f t="shared" si="264"/>
        <v>0</v>
      </c>
      <c r="O242" s="32">
        <f t="shared" si="216"/>
        <v>0</v>
      </c>
      <c r="P242" s="32">
        <f t="shared" si="216"/>
        <v>0</v>
      </c>
      <c r="Q242" s="32">
        <f t="shared" si="216"/>
        <v>0</v>
      </c>
      <c r="R242" s="32">
        <f t="shared" ref="R242:T242" si="265">SUM(R243:R244)</f>
        <v>0</v>
      </c>
      <c r="S242" s="32">
        <f t="shared" si="265"/>
        <v>0</v>
      </c>
      <c r="T242" s="32">
        <f t="shared" si="265"/>
        <v>0</v>
      </c>
      <c r="U242" s="32">
        <f t="shared" si="217"/>
        <v>0</v>
      </c>
      <c r="V242" s="32">
        <f t="shared" si="217"/>
        <v>0</v>
      </c>
      <c r="W242" s="32">
        <f t="shared" si="217"/>
        <v>0</v>
      </c>
      <c r="X242" s="41"/>
      <c r="Y242" s="41"/>
      <c r="Z242" s="41"/>
    </row>
    <row r="243" spans="1:26" ht="82.5" hidden="1" customHeight="1" x14ac:dyDescent="0.25">
      <c r="A243" s="64" t="s">
        <v>233</v>
      </c>
      <c r="B243" s="21" t="s">
        <v>306</v>
      </c>
      <c r="C243" s="37"/>
      <c r="D243" s="37"/>
      <c r="E243" s="37"/>
      <c r="F243" s="37"/>
      <c r="G243" s="37"/>
      <c r="H243" s="37"/>
      <c r="I243" s="37"/>
      <c r="J243" s="37"/>
      <c r="K243" s="37"/>
      <c r="L243" s="116"/>
      <c r="M243" s="116"/>
      <c r="N243" s="116"/>
      <c r="O243" s="37">
        <f t="shared" si="216"/>
        <v>0</v>
      </c>
      <c r="P243" s="37">
        <f t="shared" si="216"/>
        <v>0</v>
      </c>
      <c r="Q243" s="37">
        <f t="shared" si="216"/>
        <v>0</v>
      </c>
      <c r="R243" s="37"/>
      <c r="S243" s="37"/>
      <c r="T243" s="37"/>
      <c r="U243" s="37"/>
      <c r="V243" s="37"/>
      <c r="W243" s="37"/>
      <c r="X243" s="40"/>
      <c r="Y243" s="40"/>
      <c r="Z243" s="40"/>
    </row>
    <row r="244" spans="1:26" ht="48" hidden="1" customHeight="1" x14ac:dyDescent="0.25">
      <c r="A244" s="9" t="s">
        <v>233</v>
      </c>
      <c r="B244" s="21" t="s">
        <v>232</v>
      </c>
      <c r="C244" s="37"/>
      <c r="D244" s="37"/>
      <c r="E244" s="37"/>
      <c r="F244" s="37"/>
      <c r="G244" s="37"/>
      <c r="H244" s="37"/>
      <c r="I244" s="37">
        <f t="shared" si="215"/>
        <v>0</v>
      </c>
      <c r="J244" s="37">
        <f t="shared" si="215"/>
        <v>0</v>
      </c>
      <c r="K244" s="37">
        <f t="shared" si="215"/>
        <v>0</v>
      </c>
      <c r="L244" s="116"/>
      <c r="M244" s="116"/>
      <c r="N244" s="116"/>
      <c r="O244" s="37">
        <f t="shared" si="216"/>
        <v>0</v>
      </c>
      <c r="P244" s="37">
        <f t="shared" si="216"/>
        <v>0</v>
      </c>
      <c r="Q244" s="37">
        <f t="shared" si="216"/>
        <v>0</v>
      </c>
      <c r="R244" s="37"/>
      <c r="S244" s="37"/>
      <c r="T244" s="37"/>
      <c r="U244" s="37">
        <f t="shared" si="217"/>
        <v>0</v>
      </c>
      <c r="V244" s="37">
        <f t="shared" si="217"/>
        <v>0</v>
      </c>
      <c r="W244" s="37">
        <f t="shared" si="217"/>
        <v>0</v>
      </c>
      <c r="X244" s="40"/>
      <c r="Y244" s="40"/>
      <c r="Z244" s="40"/>
    </row>
    <row r="245" spans="1:26" s="7" customFormat="1" ht="25.5" customHeight="1" x14ac:dyDescent="0.25">
      <c r="A245" s="20"/>
      <c r="B245" s="5" t="s">
        <v>0</v>
      </c>
      <c r="C245" s="32">
        <f t="shared" ref="C245:H245" si="266">C9+C120</f>
        <v>13513242.27885</v>
      </c>
      <c r="D245" s="32">
        <f t="shared" si="266"/>
        <v>13181896.192500001</v>
      </c>
      <c r="E245" s="32">
        <f t="shared" si="266"/>
        <v>13173033.332000002</v>
      </c>
      <c r="F245" s="98">
        <f t="shared" si="266"/>
        <v>14010307.608849999</v>
      </c>
      <c r="G245" s="98">
        <f t="shared" si="266"/>
        <v>13181896.192500001</v>
      </c>
      <c r="H245" s="98">
        <f t="shared" si="266"/>
        <v>13173033.332000002</v>
      </c>
      <c r="I245" s="32">
        <f>F245-C245</f>
        <v>497065.32999999821</v>
      </c>
      <c r="J245" s="32">
        <f t="shared" si="215"/>
        <v>0</v>
      </c>
      <c r="K245" s="32">
        <f>H245-E245</f>
        <v>0</v>
      </c>
      <c r="L245" s="115">
        <f t="shared" ref="L245:N245" si="267">L9+L120</f>
        <v>14388392.608849999</v>
      </c>
      <c r="M245" s="115">
        <f t="shared" si="267"/>
        <v>19110017.092500001</v>
      </c>
      <c r="N245" s="115">
        <f t="shared" si="267"/>
        <v>14571088.912</v>
      </c>
      <c r="O245" s="32">
        <f t="shared" si="216"/>
        <v>378085</v>
      </c>
      <c r="P245" s="32">
        <f>M245-G245</f>
        <v>5928120.9000000004</v>
      </c>
      <c r="Q245" s="32">
        <f t="shared" si="216"/>
        <v>1398055.5799999982</v>
      </c>
      <c r="R245" s="32" t="e">
        <f>R9+R120</f>
        <v>#REF!</v>
      </c>
      <c r="S245" s="32" t="e">
        <f>S9+S120</f>
        <v>#REF!</v>
      </c>
      <c r="T245" s="32" t="e">
        <f>T9+T120</f>
        <v>#REF!</v>
      </c>
      <c r="U245" s="32" t="e">
        <f t="shared" si="217"/>
        <v>#REF!</v>
      </c>
      <c r="V245" s="32" t="e">
        <f t="shared" si="217"/>
        <v>#REF!</v>
      </c>
      <c r="W245" s="32" t="e">
        <f t="shared" si="217"/>
        <v>#REF!</v>
      </c>
      <c r="X245" s="41"/>
      <c r="Y245" s="41"/>
      <c r="Z245" s="41"/>
    </row>
    <row r="246" spans="1:26" ht="14.25" customHeight="1" x14ac:dyDescent="0.25">
      <c r="H246" s="54" t="s">
        <v>297</v>
      </c>
      <c r="N246" s="54" t="s">
        <v>411</v>
      </c>
    </row>
  </sheetData>
  <mergeCells count="27">
    <mergeCell ref="A7:A8"/>
    <mergeCell ref="B7:B8"/>
    <mergeCell ref="C7:C8"/>
    <mergeCell ref="D7:E7"/>
    <mergeCell ref="F7:F8"/>
    <mergeCell ref="G7:H7"/>
    <mergeCell ref="Y7:Z7"/>
    <mergeCell ref="I7:I8"/>
    <mergeCell ref="J7:K7"/>
    <mergeCell ref="L7:L8"/>
    <mergeCell ref="M7:N7"/>
    <mergeCell ref="V7:W7"/>
    <mergeCell ref="X7:X8"/>
    <mergeCell ref="O7:O8"/>
    <mergeCell ref="P7:Q7"/>
    <mergeCell ref="R7:R8"/>
    <mergeCell ref="S7:T7"/>
    <mergeCell ref="U7:U8"/>
    <mergeCell ref="R1:T1"/>
    <mergeCell ref="F3:H3"/>
    <mergeCell ref="L3:N3"/>
    <mergeCell ref="R3:T3"/>
    <mergeCell ref="F6:H6"/>
    <mergeCell ref="A5:N5"/>
    <mergeCell ref="C1:E1"/>
    <mergeCell ref="F1:H1"/>
    <mergeCell ref="L1:N1"/>
  </mergeCells>
  <pageMargins left="1.1811023622047245" right="0.39370078740157483" top="0.78740157480314965" bottom="0.78740157480314965" header="0.19685039370078741" footer="0.23622047244094491"/>
  <pageSetup paperSize="9" scale="53" fitToHeight="0" orientation="portrait" r:id="rId1"/>
  <headerFooter alignWithMargins="0"/>
  <colBreaks count="1" manualBreakCount="1">
    <brk id="17" max="24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уточн. бюдж. доходы</vt:lpstr>
      <vt:lpstr>'уточн. бюдж. доходы'!Заголовки_для_печати</vt:lpstr>
      <vt:lpstr>'уточн. бюдж. доходы'!Область_печати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107 Lishenkevich</cp:lastModifiedBy>
  <cp:lastPrinted>2025-08-06T14:49:07Z</cp:lastPrinted>
  <dcterms:created xsi:type="dcterms:W3CDTF">2020-11-06T11:10:42Z</dcterms:created>
  <dcterms:modified xsi:type="dcterms:W3CDTF">2025-08-11T11:37:23Z</dcterms:modified>
</cp:coreProperties>
</file>