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st\БЮДЖЕТЫ\бюджет 2022\УТОЧНЕНИЕ МАРТ\РЕШЕНИЕ\"/>
    </mc:Choice>
  </mc:AlternateContent>
  <bookViews>
    <workbookView xWindow="-120" yWindow="-120" windowWidth="29040" windowHeight="15840"/>
  </bookViews>
  <sheets>
    <sheet name="доходы" sheetId="4" r:id="rId1"/>
  </sheets>
  <definedNames>
    <definedName name="_xlnm.Print_Titles" localSheetId="0">доходы!$A:$B,доходы!$17:$18</definedName>
    <definedName name="_xlnm.Print_Area" localSheetId="0">доходы!$A$1:$K$231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2" i="4" l="1"/>
  <c r="I154" i="4" l="1"/>
  <c r="J154" i="4"/>
  <c r="K154" i="4"/>
  <c r="H146" i="4" l="1"/>
  <c r="G146" i="4"/>
  <c r="F146" i="4"/>
  <c r="H132" i="4"/>
  <c r="G132" i="4"/>
  <c r="F132" i="4"/>
  <c r="H168" i="4"/>
  <c r="G168" i="4"/>
  <c r="F168" i="4"/>
  <c r="F118" i="4"/>
  <c r="I148" i="4" l="1"/>
  <c r="J148" i="4"/>
  <c r="K148" i="4"/>
  <c r="I135" i="4"/>
  <c r="J135" i="4"/>
  <c r="K135" i="4"/>
  <c r="H194" i="4"/>
  <c r="G194" i="4"/>
  <c r="F194" i="4"/>
  <c r="H218" i="4"/>
  <c r="G218" i="4"/>
  <c r="F218" i="4"/>
  <c r="I221" i="4"/>
  <c r="J221" i="4"/>
  <c r="K221" i="4"/>
  <c r="I222" i="4"/>
  <c r="J222" i="4"/>
  <c r="K222" i="4"/>
  <c r="K153" i="4"/>
  <c r="J153" i="4"/>
  <c r="I153" i="4"/>
  <c r="K150" i="4"/>
  <c r="J150" i="4"/>
  <c r="I150" i="4"/>
  <c r="J145" i="4"/>
  <c r="I145" i="4"/>
  <c r="H143" i="4"/>
  <c r="G143" i="4"/>
  <c r="F143" i="4"/>
  <c r="K138" i="4"/>
  <c r="J138" i="4"/>
  <c r="I138" i="4"/>
  <c r="K137" i="4"/>
  <c r="J137" i="4"/>
  <c r="I137" i="4"/>
  <c r="K120" i="4"/>
  <c r="J120" i="4"/>
  <c r="I120" i="4"/>
  <c r="F152" i="4" l="1"/>
  <c r="G152" i="4"/>
  <c r="H152" i="4"/>
  <c r="F136" i="4"/>
  <c r="G136" i="4"/>
  <c r="H136" i="4"/>
  <c r="D213" i="4" l="1"/>
  <c r="C213" i="4"/>
  <c r="C123" i="4" l="1"/>
  <c r="K181" i="4"/>
  <c r="J181" i="4"/>
  <c r="I181" i="4"/>
  <c r="K189" i="4"/>
  <c r="J189" i="4"/>
  <c r="I189" i="4"/>
  <c r="D168" i="4"/>
  <c r="E168" i="4"/>
  <c r="C168" i="4"/>
  <c r="D132" i="4"/>
  <c r="E132" i="4"/>
  <c r="D152" i="4"/>
  <c r="E152" i="4"/>
  <c r="C152" i="4"/>
  <c r="K173" i="4"/>
  <c r="J173" i="4"/>
  <c r="I173" i="4"/>
  <c r="D218" i="4" l="1"/>
  <c r="E218" i="4"/>
  <c r="C218" i="4"/>
  <c r="D146" i="4" l="1"/>
  <c r="E146" i="4"/>
  <c r="C146" i="4"/>
  <c r="K147" i="4"/>
  <c r="J147" i="4"/>
  <c r="I147" i="4"/>
  <c r="E145" i="4"/>
  <c r="K145" i="4" s="1"/>
  <c r="E144" i="4" l="1"/>
  <c r="E143" i="4" s="1"/>
  <c r="D144" i="4"/>
  <c r="D143" i="4" s="1"/>
  <c r="C144" i="4"/>
  <c r="C143" i="4" s="1"/>
  <c r="D136" i="4" l="1"/>
  <c r="E136" i="4"/>
  <c r="C136" i="4"/>
  <c r="C133" i="4" l="1"/>
  <c r="C132" i="4" s="1"/>
  <c r="E142" i="4"/>
  <c r="D142" i="4"/>
  <c r="E131" i="4"/>
  <c r="D131" i="4"/>
  <c r="C131" i="4"/>
  <c r="K205" i="4" l="1"/>
  <c r="J205" i="4"/>
  <c r="I205" i="4"/>
  <c r="D194" i="4"/>
  <c r="E194" i="4"/>
  <c r="C194" i="4"/>
  <c r="D215" i="4"/>
  <c r="E215" i="4"/>
  <c r="C215" i="4"/>
  <c r="E208" i="4"/>
  <c r="D208" i="4"/>
  <c r="C208" i="4"/>
  <c r="I144" i="4"/>
  <c r="J144" i="4"/>
  <c r="K144" i="4"/>
  <c r="F69" i="4"/>
  <c r="G69" i="4"/>
  <c r="H69" i="4"/>
  <c r="K228" i="4" l="1"/>
  <c r="J228" i="4"/>
  <c r="I228" i="4"/>
  <c r="K225" i="4"/>
  <c r="J225" i="4"/>
  <c r="I225" i="4"/>
  <c r="K224" i="4"/>
  <c r="J224" i="4"/>
  <c r="I224" i="4"/>
  <c r="K223" i="4"/>
  <c r="J223" i="4"/>
  <c r="I223" i="4"/>
  <c r="K220" i="4"/>
  <c r="J220" i="4"/>
  <c r="I220" i="4"/>
  <c r="K219" i="4"/>
  <c r="J219" i="4"/>
  <c r="I219" i="4"/>
  <c r="H216" i="4"/>
  <c r="G216" i="4"/>
  <c r="F216" i="4"/>
  <c r="E216" i="4"/>
  <c r="D216" i="4"/>
  <c r="C216" i="4"/>
  <c r="K217" i="4"/>
  <c r="J217" i="4"/>
  <c r="I217" i="4"/>
  <c r="K215" i="4"/>
  <c r="J215" i="4"/>
  <c r="I215" i="4"/>
  <c r="K214" i="4"/>
  <c r="J214" i="4"/>
  <c r="I214" i="4"/>
  <c r="K213" i="4"/>
  <c r="J213" i="4"/>
  <c r="I213" i="4"/>
  <c r="H212" i="4"/>
  <c r="G212" i="4"/>
  <c r="F212" i="4"/>
  <c r="E212" i="4"/>
  <c r="D212" i="4"/>
  <c r="C212" i="4"/>
  <c r="K211" i="4"/>
  <c r="J211" i="4"/>
  <c r="I211" i="4"/>
  <c r="K210" i="4"/>
  <c r="J210" i="4"/>
  <c r="I210" i="4"/>
  <c r="K209" i="4"/>
  <c r="J209" i="4"/>
  <c r="I209" i="4"/>
  <c r="K208" i="4"/>
  <c r="J208" i="4"/>
  <c r="I208" i="4"/>
  <c r="K207" i="4"/>
  <c r="J207" i="4"/>
  <c r="I207" i="4"/>
  <c r="H206" i="4"/>
  <c r="G206" i="4"/>
  <c r="F206" i="4"/>
  <c r="E206" i="4"/>
  <c r="D206" i="4"/>
  <c r="C206" i="4"/>
  <c r="K204" i="4"/>
  <c r="J204" i="4"/>
  <c r="I204" i="4"/>
  <c r="K203" i="4"/>
  <c r="J203" i="4"/>
  <c r="I203" i="4"/>
  <c r="K202" i="4"/>
  <c r="J202" i="4"/>
  <c r="I202" i="4"/>
  <c r="K201" i="4"/>
  <c r="J201" i="4"/>
  <c r="I201" i="4"/>
  <c r="K200" i="4"/>
  <c r="J200" i="4"/>
  <c r="I200" i="4"/>
  <c r="K199" i="4"/>
  <c r="J199" i="4"/>
  <c r="I199" i="4"/>
  <c r="K198" i="4"/>
  <c r="J198" i="4"/>
  <c r="I198" i="4"/>
  <c r="K197" i="4"/>
  <c r="J197" i="4"/>
  <c r="I197" i="4"/>
  <c r="K196" i="4"/>
  <c r="J196" i="4"/>
  <c r="I196" i="4"/>
  <c r="K195" i="4"/>
  <c r="J195" i="4"/>
  <c r="I195" i="4"/>
  <c r="K193" i="4"/>
  <c r="J193" i="4"/>
  <c r="I193" i="4"/>
  <c r="K192" i="4"/>
  <c r="J192" i="4"/>
  <c r="I192" i="4"/>
  <c r="H191" i="4"/>
  <c r="G191" i="4"/>
  <c r="F191" i="4"/>
  <c r="E191" i="4"/>
  <c r="D191" i="4"/>
  <c r="C191" i="4"/>
  <c r="K188" i="4"/>
  <c r="J188" i="4"/>
  <c r="I188" i="4"/>
  <c r="K187" i="4"/>
  <c r="J187" i="4"/>
  <c r="I187" i="4"/>
  <c r="K186" i="4"/>
  <c r="J186" i="4"/>
  <c r="I186" i="4"/>
  <c r="K185" i="4"/>
  <c r="J185" i="4"/>
  <c r="I185" i="4"/>
  <c r="K184" i="4"/>
  <c r="J184" i="4"/>
  <c r="I184" i="4"/>
  <c r="K183" i="4"/>
  <c r="J183" i="4"/>
  <c r="I183" i="4"/>
  <c r="K182" i="4"/>
  <c r="J182" i="4"/>
  <c r="I182" i="4"/>
  <c r="K180" i="4"/>
  <c r="J180" i="4"/>
  <c r="I180" i="4"/>
  <c r="K179" i="4"/>
  <c r="J179" i="4"/>
  <c r="I179" i="4"/>
  <c r="K178" i="4"/>
  <c r="J178" i="4"/>
  <c r="I178" i="4"/>
  <c r="K177" i="4"/>
  <c r="J177" i="4"/>
  <c r="I177" i="4"/>
  <c r="K176" i="4"/>
  <c r="J176" i="4"/>
  <c r="I176" i="4"/>
  <c r="K175" i="4"/>
  <c r="J175" i="4"/>
  <c r="I175" i="4"/>
  <c r="K174" i="4"/>
  <c r="J174" i="4"/>
  <c r="I174" i="4"/>
  <c r="K172" i="4"/>
  <c r="J172" i="4"/>
  <c r="I172" i="4"/>
  <c r="K171" i="4"/>
  <c r="J171" i="4"/>
  <c r="I171" i="4"/>
  <c r="K170" i="4"/>
  <c r="J170" i="4"/>
  <c r="I170" i="4"/>
  <c r="K169" i="4"/>
  <c r="J169" i="4"/>
  <c r="I169" i="4"/>
  <c r="K167" i="4"/>
  <c r="J167" i="4"/>
  <c r="I167" i="4"/>
  <c r="H166" i="4"/>
  <c r="G166" i="4"/>
  <c r="F166" i="4"/>
  <c r="E166" i="4"/>
  <c r="D166" i="4"/>
  <c r="C166" i="4"/>
  <c r="K165" i="4"/>
  <c r="J165" i="4"/>
  <c r="I165" i="4"/>
  <c r="H164" i="4"/>
  <c r="G164" i="4"/>
  <c r="F164" i="4"/>
  <c r="E164" i="4"/>
  <c r="D164" i="4"/>
  <c r="C164" i="4"/>
  <c r="K163" i="4"/>
  <c r="J163" i="4"/>
  <c r="I163" i="4"/>
  <c r="H162" i="4"/>
  <c r="G162" i="4"/>
  <c r="F162" i="4"/>
  <c r="E162" i="4"/>
  <c r="D162" i="4"/>
  <c r="C162" i="4"/>
  <c r="K161" i="4"/>
  <c r="J161" i="4"/>
  <c r="I161" i="4"/>
  <c r="H160" i="4"/>
  <c r="G160" i="4"/>
  <c r="F160" i="4"/>
  <c r="E160" i="4"/>
  <c r="D160" i="4"/>
  <c r="C160" i="4"/>
  <c r="K159" i="4"/>
  <c r="J159" i="4"/>
  <c r="I159" i="4"/>
  <c r="H158" i="4"/>
  <c r="G158" i="4"/>
  <c r="F158" i="4"/>
  <c r="E158" i="4"/>
  <c r="D158" i="4"/>
  <c r="C158" i="4"/>
  <c r="K157" i="4"/>
  <c r="J157" i="4"/>
  <c r="I157" i="4"/>
  <c r="H156" i="4"/>
  <c r="G156" i="4"/>
  <c r="F156" i="4"/>
  <c r="E156" i="4"/>
  <c r="D156" i="4"/>
  <c r="C156" i="4"/>
  <c r="K151" i="4"/>
  <c r="J151" i="4"/>
  <c r="I151" i="4"/>
  <c r="K149" i="4"/>
  <c r="J149" i="4"/>
  <c r="I149" i="4"/>
  <c r="K143" i="4"/>
  <c r="J143" i="4"/>
  <c r="I143" i="4"/>
  <c r="K142" i="4"/>
  <c r="J142" i="4"/>
  <c r="I142" i="4"/>
  <c r="K141" i="4"/>
  <c r="J141" i="4"/>
  <c r="I141" i="4"/>
  <c r="K140" i="4"/>
  <c r="J140" i="4"/>
  <c r="I140" i="4"/>
  <c r="K139" i="4"/>
  <c r="J139" i="4"/>
  <c r="I139" i="4"/>
  <c r="K134" i="4"/>
  <c r="J134" i="4"/>
  <c r="I134" i="4"/>
  <c r="K133" i="4"/>
  <c r="J133" i="4"/>
  <c r="I133" i="4"/>
  <c r="K131" i="4"/>
  <c r="J131" i="4"/>
  <c r="I131" i="4"/>
  <c r="H130" i="4"/>
  <c r="G130" i="4"/>
  <c r="F130" i="4"/>
  <c r="E130" i="4"/>
  <c r="D130" i="4"/>
  <c r="C130" i="4"/>
  <c r="K129" i="4"/>
  <c r="J129" i="4"/>
  <c r="I129" i="4"/>
  <c r="K127" i="4"/>
  <c r="J127" i="4"/>
  <c r="I127" i="4"/>
  <c r="K126" i="4"/>
  <c r="J126" i="4"/>
  <c r="I126" i="4"/>
  <c r="K125" i="4"/>
  <c r="J125" i="4"/>
  <c r="I125" i="4"/>
  <c r="H124" i="4"/>
  <c r="G124" i="4"/>
  <c r="F124" i="4"/>
  <c r="E124" i="4"/>
  <c r="D124" i="4"/>
  <c r="C124" i="4"/>
  <c r="K123" i="4"/>
  <c r="J123" i="4"/>
  <c r="K122" i="4"/>
  <c r="J122" i="4"/>
  <c r="I122" i="4"/>
  <c r="K121" i="4"/>
  <c r="J121" i="4"/>
  <c r="I121" i="4"/>
  <c r="K119" i="4"/>
  <c r="J119" i="4"/>
  <c r="I119" i="4"/>
  <c r="H118" i="4"/>
  <c r="G118" i="4"/>
  <c r="E118" i="4"/>
  <c r="D118" i="4"/>
  <c r="C118" i="4"/>
  <c r="H114" i="4"/>
  <c r="F114" i="4"/>
  <c r="E114" i="4"/>
  <c r="D114" i="4"/>
  <c r="K115" i="4"/>
  <c r="J115" i="4"/>
  <c r="I115" i="4"/>
  <c r="K111" i="4"/>
  <c r="J111" i="4"/>
  <c r="I111" i="4"/>
  <c r="H110" i="4"/>
  <c r="G110" i="4"/>
  <c r="F110" i="4"/>
  <c r="E110" i="4"/>
  <c r="D110" i="4"/>
  <c r="C110" i="4"/>
  <c r="K109" i="4"/>
  <c r="J109" i="4"/>
  <c r="I109" i="4"/>
  <c r="K108" i="4"/>
  <c r="J108" i="4"/>
  <c r="I108" i="4"/>
  <c r="K107" i="4"/>
  <c r="J107" i="4"/>
  <c r="I107" i="4"/>
  <c r="K106" i="4"/>
  <c r="J106" i="4"/>
  <c r="I106" i="4"/>
  <c r="H105" i="4"/>
  <c r="G105" i="4"/>
  <c r="F105" i="4"/>
  <c r="E105" i="4"/>
  <c r="D105" i="4"/>
  <c r="C105" i="4"/>
  <c r="K104" i="4"/>
  <c r="J104" i="4"/>
  <c r="I104" i="4"/>
  <c r="K102" i="4"/>
  <c r="J102" i="4"/>
  <c r="I102" i="4"/>
  <c r="K101" i="4"/>
  <c r="J101" i="4"/>
  <c r="I101" i="4"/>
  <c r="K100" i="4"/>
  <c r="J100" i="4"/>
  <c r="I100" i="4"/>
  <c r="K99" i="4"/>
  <c r="J99" i="4"/>
  <c r="I99" i="4"/>
  <c r="K97" i="4"/>
  <c r="J97" i="4"/>
  <c r="I97" i="4"/>
  <c r="K96" i="4"/>
  <c r="J96" i="4"/>
  <c r="I96" i="4"/>
  <c r="H95" i="4"/>
  <c r="G95" i="4"/>
  <c r="F95" i="4"/>
  <c r="E95" i="4"/>
  <c r="D95" i="4"/>
  <c r="C95" i="4"/>
  <c r="K94" i="4"/>
  <c r="J94" i="4"/>
  <c r="I94" i="4"/>
  <c r="H93" i="4"/>
  <c r="G93" i="4"/>
  <c r="F93" i="4"/>
  <c r="E93" i="4"/>
  <c r="D93" i="4"/>
  <c r="C93" i="4"/>
  <c r="K92" i="4"/>
  <c r="E90" i="4"/>
  <c r="C90" i="4"/>
  <c r="K91" i="4"/>
  <c r="J91" i="4"/>
  <c r="I91" i="4"/>
  <c r="K89" i="4"/>
  <c r="J89" i="4"/>
  <c r="I89" i="4"/>
  <c r="K88" i="4"/>
  <c r="J88" i="4"/>
  <c r="I88" i="4"/>
  <c r="K84" i="4"/>
  <c r="J84" i="4"/>
  <c r="I84" i="4"/>
  <c r="H83" i="4"/>
  <c r="G83" i="4"/>
  <c r="F83" i="4"/>
  <c r="E83" i="4"/>
  <c r="D83" i="4"/>
  <c r="C83" i="4"/>
  <c r="K81" i="4"/>
  <c r="J81" i="4"/>
  <c r="I81" i="4"/>
  <c r="K80" i="4"/>
  <c r="J80" i="4"/>
  <c r="I80" i="4"/>
  <c r="K79" i="4"/>
  <c r="J79" i="4"/>
  <c r="I79" i="4"/>
  <c r="F77" i="4"/>
  <c r="D77" i="4"/>
  <c r="C77" i="4"/>
  <c r="K76" i="4"/>
  <c r="J76" i="4"/>
  <c r="I76" i="4"/>
  <c r="I74" i="4"/>
  <c r="K73" i="4"/>
  <c r="J73" i="4"/>
  <c r="I73" i="4"/>
  <c r="K72" i="4"/>
  <c r="J72" i="4"/>
  <c r="I72" i="4"/>
  <c r="K71" i="4"/>
  <c r="J71" i="4"/>
  <c r="I71" i="4"/>
  <c r="K70" i="4"/>
  <c r="J70" i="4"/>
  <c r="I70" i="4"/>
  <c r="E69" i="4"/>
  <c r="E68" i="4" s="1"/>
  <c r="D69" i="4"/>
  <c r="D68" i="4" s="1"/>
  <c r="C69" i="4"/>
  <c r="F68" i="4"/>
  <c r="K67" i="4"/>
  <c r="J67" i="4"/>
  <c r="I67" i="4"/>
  <c r="K66" i="4"/>
  <c r="J66" i="4"/>
  <c r="I66" i="4"/>
  <c r="H65" i="4"/>
  <c r="G65" i="4"/>
  <c r="F65" i="4"/>
  <c r="E65" i="4"/>
  <c r="D65" i="4"/>
  <c r="C65" i="4"/>
  <c r="K64" i="4"/>
  <c r="J64" i="4"/>
  <c r="I64" i="4"/>
  <c r="K63" i="4"/>
  <c r="J63" i="4"/>
  <c r="I63" i="4"/>
  <c r="H62" i="4"/>
  <c r="G62" i="4"/>
  <c r="F62" i="4"/>
  <c r="E62" i="4"/>
  <c r="D62" i="4"/>
  <c r="C62" i="4"/>
  <c r="K61" i="4"/>
  <c r="J61" i="4"/>
  <c r="I61" i="4"/>
  <c r="K60" i="4"/>
  <c r="J60" i="4"/>
  <c r="I60" i="4"/>
  <c r="K59" i="4"/>
  <c r="J59" i="4"/>
  <c r="I59" i="4"/>
  <c r="K58" i="4"/>
  <c r="J58" i="4"/>
  <c r="I58" i="4"/>
  <c r="K57" i="4"/>
  <c r="J57" i="4"/>
  <c r="I57" i="4"/>
  <c r="K56" i="4"/>
  <c r="J56" i="4"/>
  <c r="I56" i="4"/>
  <c r="H55" i="4"/>
  <c r="G55" i="4"/>
  <c r="F55" i="4"/>
  <c r="E55" i="4"/>
  <c r="D55" i="4"/>
  <c r="C55" i="4"/>
  <c r="K54" i="4"/>
  <c r="J54" i="4"/>
  <c r="I54" i="4"/>
  <c r="K52" i="4"/>
  <c r="J52" i="4"/>
  <c r="I52" i="4"/>
  <c r="K51" i="4"/>
  <c r="J51" i="4"/>
  <c r="I51" i="4"/>
  <c r="K50" i="4"/>
  <c r="J50" i="4"/>
  <c r="I50" i="4"/>
  <c r="K49" i="4"/>
  <c r="J49" i="4"/>
  <c r="I49" i="4"/>
  <c r="H48" i="4"/>
  <c r="G48" i="4"/>
  <c r="F48" i="4"/>
  <c r="E48" i="4"/>
  <c r="D48" i="4"/>
  <c r="C48" i="4"/>
  <c r="K47" i="4"/>
  <c r="J47" i="4"/>
  <c r="I47" i="4"/>
  <c r="K46" i="4"/>
  <c r="J46" i="4"/>
  <c r="I46" i="4"/>
  <c r="H45" i="4"/>
  <c r="H43" i="4" s="1"/>
  <c r="G45" i="4"/>
  <c r="F45" i="4"/>
  <c r="E45" i="4"/>
  <c r="D45" i="4"/>
  <c r="D43" i="4" s="1"/>
  <c r="C45" i="4"/>
  <c r="C43" i="4" s="1"/>
  <c r="K44" i="4"/>
  <c r="J44" i="4"/>
  <c r="I44" i="4"/>
  <c r="I42" i="4"/>
  <c r="K41" i="4"/>
  <c r="J41" i="4"/>
  <c r="I41" i="4"/>
  <c r="K40" i="4"/>
  <c r="J40" i="4"/>
  <c r="I40" i="4"/>
  <c r="K39" i="4"/>
  <c r="J39" i="4"/>
  <c r="I39" i="4"/>
  <c r="K38" i="4"/>
  <c r="J38" i="4"/>
  <c r="I38" i="4"/>
  <c r="K37" i="4"/>
  <c r="J37" i="4"/>
  <c r="I37" i="4"/>
  <c r="K36" i="4"/>
  <c r="J36" i="4"/>
  <c r="I36" i="4"/>
  <c r="K35" i="4"/>
  <c r="J35" i="4"/>
  <c r="I35" i="4"/>
  <c r="H34" i="4"/>
  <c r="G34" i="4"/>
  <c r="F34" i="4"/>
  <c r="F33" i="4" s="1"/>
  <c r="E34" i="4"/>
  <c r="D34" i="4"/>
  <c r="C34" i="4"/>
  <c r="C33" i="4" s="1"/>
  <c r="K32" i="4"/>
  <c r="J32" i="4"/>
  <c r="I32" i="4"/>
  <c r="K31" i="4"/>
  <c r="J31" i="4"/>
  <c r="I31" i="4"/>
  <c r="K30" i="4"/>
  <c r="J30" i="4"/>
  <c r="I30" i="4"/>
  <c r="K29" i="4"/>
  <c r="J29" i="4"/>
  <c r="I29" i="4"/>
  <c r="H28" i="4"/>
  <c r="G28" i="4"/>
  <c r="F28" i="4"/>
  <c r="F27" i="4" s="1"/>
  <c r="E28" i="4"/>
  <c r="D28" i="4"/>
  <c r="D27" i="4" s="1"/>
  <c r="C28" i="4"/>
  <c r="C27" i="4" s="1"/>
  <c r="K26" i="4"/>
  <c r="J26" i="4"/>
  <c r="I26" i="4"/>
  <c r="K25" i="4"/>
  <c r="J25" i="4"/>
  <c r="I25" i="4"/>
  <c r="K24" i="4"/>
  <c r="J24" i="4"/>
  <c r="I24" i="4"/>
  <c r="K23" i="4"/>
  <c r="J23" i="4"/>
  <c r="I23" i="4"/>
  <c r="K22" i="4"/>
  <c r="J22" i="4"/>
  <c r="I22" i="4"/>
  <c r="H21" i="4"/>
  <c r="G21" i="4"/>
  <c r="F21" i="4"/>
  <c r="F20" i="4" s="1"/>
  <c r="E21" i="4"/>
  <c r="D21" i="4"/>
  <c r="D20" i="4" s="1"/>
  <c r="C21" i="4"/>
  <c r="C20" i="4" s="1"/>
  <c r="G190" i="4" l="1"/>
  <c r="J216" i="4"/>
  <c r="K216" i="4"/>
  <c r="H190" i="4"/>
  <c r="I216" i="4"/>
  <c r="F190" i="4"/>
  <c r="E190" i="4"/>
  <c r="D190" i="4"/>
  <c r="C190" i="4"/>
  <c r="K28" i="4"/>
  <c r="J160" i="4"/>
  <c r="K132" i="4"/>
  <c r="G33" i="4"/>
  <c r="J130" i="4"/>
  <c r="I162" i="4"/>
  <c r="I164" i="4"/>
  <c r="I191" i="4"/>
  <c r="I206" i="4"/>
  <c r="K48" i="4"/>
  <c r="H53" i="4"/>
  <c r="I93" i="4"/>
  <c r="I156" i="4"/>
  <c r="E77" i="4"/>
  <c r="J48" i="4"/>
  <c r="K78" i="4"/>
  <c r="I92" i="4"/>
  <c r="E103" i="4"/>
  <c r="K128" i="4"/>
  <c r="I130" i="4"/>
  <c r="J55" i="4"/>
  <c r="F90" i="4"/>
  <c r="I90" i="4" s="1"/>
  <c r="F103" i="4"/>
  <c r="E27" i="4"/>
  <c r="I136" i="4"/>
  <c r="H27" i="4"/>
  <c r="I65" i="4"/>
  <c r="H77" i="4"/>
  <c r="G103" i="4"/>
  <c r="I124" i="4"/>
  <c r="F155" i="4"/>
  <c r="F117" i="4" s="1"/>
  <c r="I194" i="4"/>
  <c r="I212" i="4"/>
  <c r="J93" i="4"/>
  <c r="J65" i="4"/>
  <c r="K62" i="4"/>
  <c r="I45" i="4"/>
  <c r="J28" i="4"/>
  <c r="K21" i="4"/>
  <c r="K45" i="4"/>
  <c r="D53" i="4"/>
  <c r="D90" i="4"/>
  <c r="D82" i="4" s="1"/>
  <c r="D75" i="4" s="1"/>
  <c r="J128" i="4"/>
  <c r="I160" i="4"/>
  <c r="K65" i="4"/>
  <c r="H90" i="4"/>
  <c r="H82" i="4" s="1"/>
  <c r="H20" i="4"/>
  <c r="E43" i="4"/>
  <c r="K43" i="4" s="1"/>
  <c r="J45" i="4"/>
  <c r="K130" i="4"/>
  <c r="J132" i="4"/>
  <c r="J146" i="4"/>
  <c r="K146" i="4"/>
  <c r="K166" i="4"/>
  <c r="I152" i="4"/>
  <c r="K124" i="4"/>
  <c r="K116" i="4"/>
  <c r="K95" i="4"/>
  <c r="J34" i="4"/>
  <c r="K34" i="4"/>
  <c r="J124" i="4"/>
  <c r="J158" i="4"/>
  <c r="K160" i="4"/>
  <c r="K164" i="4"/>
  <c r="K168" i="4"/>
  <c r="K136" i="4"/>
  <c r="K152" i="4"/>
  <c r="J136" i="4"/>
  <c r="J152" i="4"/>
  <c r="K158" i="4"/>
  <c r="I105" i="4"/>
  <c r="K110" i="4"/>
  <c r="E53" i="4"/>
  <c r="E20" i="4"/>
  <c r="F53" i="4"/>
  <c r="I55" i="4"/>
  <c r="K55" i="4"/>
  <c r="I95" i="4"/>
  <c r="J21" i="4"/>
  <c r="C53" i="4"/>
  <c r="G53" i="4"/>
  <c r="J95" i="4"/>
  <c r="J110" i="4"/>
  <c r="K83" i="4"/>
  <c r="J78" i="4"/>
  <c r="G77" i="4"/>
  <c r="E33" i="4"/>
  <c r="D33" i="4"/>
  <c r="K93" i="4"/>
  <c r="G20" i="4"/>
  <c r="G27" i="4"/>
  <c r="J27" i="4" s="1"/>
  <c r="I34" i="4"/>
  <c r="J42" i="4"/>
  <c r="F43" i="4"/>
  <c r="I48" i="4"/>
  <c r="J62" i="4"/>
  <c r="J69" i="4"/>
  <c r="G68" i="4"/>
  <c r="J68" i="4" s="1"/>
  <c r="I77" i="4"/>
  <c r="I83" i="4"/>
  <c r="I110" i="4"/>
  <c r="I118" i="4"/>
  <c r="J118" i="4"/>
  <c r="I123" i="4"/>
  <c r="K206" i="4"/>
  <c r="K191" i="4"/>
  <c r="I20" i="4"/>
  <c r="I27" i="4"/>
  <c r="J92" i="4"/>
  <c r="G90" i="4"/>
  <c r="E155" i="4"/>
  <c r="E117" i="4" s="1"/>
  <c r="K162" i="4"/>
  <c r="I21" i="4"/>
  <c r="I28" i="4"/>
  <c r="I33" i="4"/>
  <c r="H33" i="4"/>
  <c r="G43" i="4"/>
  <c r="J43" i="4" s="1"/>
  <c r="I62" i="4"/>
  <c r="I69" i="4"/>
  <c r="C68" i="4"/>
  <c r="K69" i="4"/>
  <c r="H68" i="4"/>
  <c r="K68" i="4" s="1"/>
  <c r="I78" i="4"/>
  <c r="E82" i="4"/>
  <c r="C82" i="4"/>
  <c r="C75" i="4" s="1"/>
  <c r="J83" i="4"/>
  <c r="D103" i="4"/>
  <c r="H103" i="4"/>
  <c r="K105" i="4"/>
  <c r="K114" i="4"/>
  <c r="I166" i="4"/>
  <c r="J166" i="4"/>
  <c r="I168" i="4"/>
  <c r="J168" i="4"/>
  <c r="K118" i="4"/>
  <c r="I158" i="4"/>
  <c r="C103" i="4"/>
  <c r="I128" i="4"/>
  <c r="I132" i="4"/>
  <c r="I146" i="4"/>
  <c r="D155" i="4"/>
  <c r="D117" i="4" s="1"/>
  <c r="H155" i="4"/>
  <c r="H117" i="4" s="1"/>
  <c r="K156" i="4"/>
  <c r="K218" i="4"/>
  <c r="G155" i="4"/>
  <c r="G117" i="4" s="1"/>
  <c r="J105" i="4"/>
  <c r="I116" i="4"/>
  <c r="C114" i="4"/>
  <c r="J116" i="4"/>
  <c r="G114" i="4"/>
  <c r="J191" i="4"/>
  <c r="J206" i="4"/>
  <c r="C155" i="4"/>
  <c r="C117" i="4" s="1"/>
  <c r="J162" i="4"/>
  <c r="J194" i="4"/>
  <c r="J212" i="4"/>
  <c r="I218" i="4"/>
  <c r="J156" i="4"/>
  <c r="J164" i="4"/>
  <c r="K194" i="4"/>
  <c r="K212" i="4"/>
  <c r="J218" i="4"/>
  <c r="H113" i="4" l="1"/>
  <c r="H112" i="4"/>
  <c r="F113" i="4"/>
  <c r="F112" i="4"/>
  <c r="G112" i="4"/>
  <c r="G113" i="4"/>
  <c r="K20" i="4"/>
  <c r="E75" i="4"/>
  <c r="E19" i="4" s="1"/>
  <c r="K77" i="4"/>
  <c r="J103" i="4"/>
  <c r="F82" i="4"/>
  <c r="F75" i="4" s="1"/>
  <c r="F19" i="4" s="1"/>
  <c r="J53" i="4"/>
  <c r="K53" i="4"/>
  <c r="I190" i="4"/>
  <c r="K27" i="4"/>
  <c r="H75" i="4"/>
  <c r="H19" i="4" s="1"/>
  <c r="K90" i="4"/>
  <c r="J190" i="4"/>
  <c r="K42" i="4"/>
  <c r="I53" i="4"/>
  <c r="J90" i="4"/>
  <c r="K117" i="4"/>
  <c r="D113" i="4"/>
  <c r="D112" i="4"/>
  <c r="D19" i="4"/>
  <c r="K190" i="4"/>
  <c r="I117" i="4"/>
  <c r="J20" i="4"/>
  <c r="J33" i="4"/>
  <c r="I103" i="4"/>
  <c r="C113" i="4"/>
  <c r="I114" i="4"/>
  <c r="C112" i="4"/>
  <c r="I43" i="4"/>
  <c r="J77" i="4"/>
  <c r="I155" i="4"/>
  <c r="J155" i="4"/>
  <c r="J114" i="4"/>
  <c r="K155" i="4"/>
  <c r="K103" i="4"/>
  <c r="G82" i="4"/>
  <c r="J82" i="4" s="1"/>
  <c r="K82" i="4"/>
  <c r="K33" i="4"/>
  <c r="E112" i="4"/>
  <c r="E113" i="4"/>
  <c r="I68" i="4"/>
  <c r="J117" i="4"/>
  <c r="C19" i="4"/>
  <c r="I75" i="4" l="1"/>
  <c r="I82" i="4"/>
  <c r="F230" i="4"/>
  <c r="K75" i="4"/>
  <c r="J113" i="4"/>
  <c r="I19" i="4"/>
  <c r="G75" i="4"/>
  <c r="J75" i="4" s="1"/>
  <c r="J112" i="4"/>
  <c r="I112" i="4"/>
  <c r="C230" i="4"/>
  <c r="K113" i="4"/>
  <c r="H230" i="4"/>
  <c r="K19" i="4"/>
  <c r="E230" i="4"/>
  <c r="I113" i="4"/>
  <c r="K112" i="4"/>
  <c r="D230" i="4"/>
  <c r="I230" i="4" l="1"/>
  <c r="G19" i="4"/>
  <c r="G230" i="4" s="1"/>
  <c r="J230" i="4" s="1"/>
  <c r="K230" i="4"/>
  <c r="J19" i="4" l="1"/>
</calcChain>
</file>

<file path=xl/sharedStrings.xml><?xml version="1.0" encoding="utf-8"?>
<sst xmlns="http://schemas.openxmlformats.org/spreadsheetml/2006/main" count="389" uniqueCount="355">
  <si>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</si>
  <si>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</si>
  <si>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</si>
  <si>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</si>
  <si>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</si>
  <si>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</si>
  <si>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</si>
  <si>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</si>
  <si>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</si>
  <si>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>Прочие межбюджетные трансферты, передаваемые бюджетам городских округов</t>
  </si>
  <si>
    <t>000 2 02 49999 04 0000 150</t>
  </si>
  <si>
    <t>Межбюджетные трансферты, передаваемые бюджетам городских округов для компенсации дополнительных расходов, возникших в результате решений, принятых органами власти другого уровня</t>
  </si>
  <si>
    <t>000 2 02 45160 04 0000 150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</si>
  <si>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</si>
  <si>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</si>
  <si>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</si>
  <si>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</si>
  <si>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</si>
  <si>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</si>
  <si>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</si>
  <si>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</si>
  <si>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</si>
  <si>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</si>
  <si>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</si>
  <si>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</si>
  <si>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</si>
  <si>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</si>
  <si>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для осуществления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</si>
  <si>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</si>
  <si>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</si>
  <si>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Московской области в области земельных отношений</t>
  </si>
  <si>
    <t xml:space="preserve"> -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</si>
  <si>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 xml:space="preserve"> - на 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</si>
  <si>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</si>
  <si>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</si>
  <si>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- на обеспечение предоставления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</si>
  <si>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</si>
  <si>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</si>
  <si>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</si>
  <si>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БЮДЖЕТАМ БЮДЖЕТНОЙ СИСТЕМЫ РОССИЙСКОЙ ФЕДЕРАЦИИ</t>
  </si>
  <si>
    <t>000 2 02 30000 00 0000 150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</si>
  <si>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</si>
  <si>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</si>
  <si>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Московской области</t>
  </si>
  <si>
    <t>Прочие субсидии бюджетам городских округов</t>
  </si>
  <si>
    <t>000 2 02 29999 04 0000 150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</si>
  <si>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</si>
  <si>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000 2 02 27112 04 0021 150</t>
  </si>
  <si>
    <t>000 2 02 27112 04 0020 150</t>
  </si>
  <si>
    <t>000 2 02 27112 04 0011 150</t>
  </si>
  <si>
    <t>000 2 02 27112 04 0003 150</t>
  </si>
  <si>
    <t>000 2 02 27112 04 0002 150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</si>
  <si>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</si>
  <si>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000 2 02 27112 04 0001 150</t>
  </si>
  <si>
    <t>000 2 02 27112 04 0000 150</t>
  </si>
  <si>
    <t xml:space="preserve"> - на комплексное обустройство населенных пунктов, расположенных в сельской местности, объектами социальной, инженерной инфраструктуры</t>
  </si>
  <si>
    <t xml:space="preserve"> - на благоустройство общественных территорий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</si>
  <si>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</si>
  <si>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</si>
  <si>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обеспечение устойчивого развития сельских территорий</t>
  </si>
  <si>
    <t>000 2 02 25567 04 0000 150</t>
  </si>
  <si>
    <t xml:space="preserve"> - на обустройство и установку детских игровых площадок на территории муниципальных образований Московской области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</si>
  <si>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</si>
  <si>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</si>
  <si>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</si>
  <si>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</si>
  <si>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</si>
  <si>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</si>
  <si>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</si>
  <si>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</si>
  <si>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</si>
  <si>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</si>
  <si>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</si>
  <si>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</si>
  <si>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</si>
  <si>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000 2 02 25210 04 0000 150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</si>
  <si>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</si>
  <si>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000 2 02 25169 04 0000 150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</si>
  <si>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</si>
  <si>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</si>
  <si>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</si>
  <si>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</si>
  <si>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образования МО)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</si>
  <si>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физической культуры и спорта МО)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</si>
  <si>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</si>
  <si>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</si>
  <si>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</si>
  <si>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</si>
  <si>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</si>
  <si>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000 2 02 20299 04 0000 150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</si>
  <si>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</si>
  <si>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</si>
  <si>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</si>
  <si>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</si>
  <si>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</si>
  <si>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</si>
  <si>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</si>
  <si>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</si>
  <si>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</si>
  <si>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</si>
  <si>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</si>
  <si>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</si>
  <si>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</si>
  <si>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</si>
  <si>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</si>
  <si>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</si>
  <si>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</si>
  <si>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</si>
  <si>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</si>
  <si>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</si>
  <si>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</si>
  <si>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</si>
  <si>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</si>
  <si>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</si>
  <si>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</si>
  <si>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</si>
  <si>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</si>
  <si>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</si>
  <si>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</si>
  <si>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</si>
  <si>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</si>
  <si>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</si>
  <si>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</si>
  <si>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</si>
  <si>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</si>
  <si>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</si>
  <si>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</si>
  <si>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</si>
  <si>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</si>
  <si>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</si>
  <si>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</si>
  <si>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</si>
  <si>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</si>
  <si>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</si>
  <si>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>000 1 13 02994 04 0007 130</t>
  </si>
  <si>
    <t>Прочие доходы от компенсации затрат бюджетов городских округов (родительская плата в ДДО)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</si>
  <si>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</si>
  <si>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000 1 13 02994 04 0006 130</t>
  </si>
  <si>
    <t>оздоровительная кампания "Управление образования"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</si>
  <si>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</si>
  <si>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</si>
  <si>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</si>
  <si>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</si>
  <si>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</si>
  <si>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</si>
  <si>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</si>
  <si>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</si>
  <si>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</si>
  <si>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доходы от платных услуг, оказываемых казенными учреждениями (Комитет по архитектуре и градостроительству МО)</t>
  </si>
  <si>
    <t>000 1 13 01994 04 0000 130</t>
  </si>
  <si>
    <t xml:space="preserve">доходы от платных услуг, оказываемых казенными учреждениями (соц сфера) 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</si>
  <si>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</si>
  <si>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</si>
  <si>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</si>
  <si>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</si>
  <si>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</si>
  <si>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</si>
  <si>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000 1 12 01042 01 0000 120</t>
  </si>
  <si>
    <t>Плата за размещение отходов производства</t>
  </si>
  <si>
    <t>000 1 12 01041 01 0000 120</t>
  </si>
  <si>
    <t>Плата за сбросы загрязняющих веществ в водные объекты</t>
  </si>
  <si>
    <t>000 1 12 01030 01 0000 120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</si>
  <si>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</si>
  <si>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</si>
  <si>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</si>
  <si>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</si>
  <si>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</si>
  <si>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</si>
  <si>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</si>
  <si>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</si>
  <si>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</si>
  <si>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</si>
  <si>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</si>
  <si>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</si>
  <si>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</si>
  <si>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000 1 11 09044 04 0014 120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</si>
  <si>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</si>
  <si>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</si>
  <si>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</si>
  <si>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</si>
  <si>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</si>
  <si>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</si>
  <si>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</si>
  <si>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</si>
  <si>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</si>
  <si>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</si>
  <si>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</si>
  <si>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</si>
  <si>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</si>
  <si>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</si>
  <si>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</si>
  <si>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</si>
  <si>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</si>
  <si>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Проценты, полученные от предоставления бюджетных кредитов внутри страны</t>
  </si>
  <si>
    <t>000 1 11 03000 00 0000 120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</si>
  <si>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</si>
  <si>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</si>
  <si>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</si>
  <si>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</si>
  <si>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</si>
  <si>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</si>
  <si>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</si>
  <si>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</si>
  <si>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</si>
  <si>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</si>
  <si>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</si>
  <si>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</si>
  <si>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</si>
  <si>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</si>
  <si>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</si>
  <si>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</si>
  <si>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</si>
  <si>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</si>
  <si>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</si>
  <si>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</si>
  <si>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</si>
  <si>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</si>
  <si>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</si>
  <si>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</si>
  <si>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</si>
  <si>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</si>
  <si>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</si>
  <si>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</si>
  <si>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</si>
  <si>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</si>
  <si>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</si>
  <si>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</si>
  <si>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</si>
  <si>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</si>
  <si>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</si>
  <si>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</si>
  <si>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</si>
  <si>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</si>
  <si>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</si>
  <si>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</si>
  <si>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</si>
  <si>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</si>
  <si>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</si>
  <si>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</si>
  <si>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</si>
  <si>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</si>
  <si>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</si>
  <si>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</si>
  <si>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</si>
  <si>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</si>
  <si>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</si>
  <si>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</si>
  <si>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</si>
  <si>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</si>
  <si>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</si>
  <si>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</si>
  <si>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</si>
  <si>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</si>
  <si>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</si>
  <si>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</si>
  <si>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</si>
  <si>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</si>
  <si>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</si>
  <si>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</si>
  <si>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</si>
  <si>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</si>
  <si>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</si>
  <si>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</si>
  <si>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2023 год</t>
  </si>
  <si>
    <t xml:space="preserve">Наименование доходов </t>
  </si>
  <si>
    <t>Код бюджетной классификации Российской Федерации</t>
  </si>
  <si>
    <t>Плановый период
(тыс. рублей)</t>
  </si>
  <si>
    <t xml:space="preserve"> - на создание центров образования естественно-научной и технологической направленностей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</si>
  <si>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</si>
  <si>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</si>
  <si>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</si>
  <si>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</si>
  <si>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</si>
  <si>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</si>
  <si>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скотомогильников, находящихся в собственности Московской области</t>
  </si>
  <si>
    <t xml:space="preserve"> -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</si>
  <si>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</si>
  <si>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 xml:space="preserve">к решению Совета депутатов                                                                                                                                                                                            </t>
  </si>
  <si>
    <t xml:space="preserve">городского округа Ступино Московской области                                                                                                                                                                           </t>
  </si>
  <si>
    <t xml:space="preserve">«О внесении изменений в решение Совета депутатов                                                                                                                                                    </t>
  </si>
  <si>
    <t>городского округа Ступино Московской области</t>
  </si>
  <si>
    <t>Приложение 1</t>
  </si>
  <si>
    <t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</si>
  <si>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000 2 02 25208 04 0000 150</t>
  </si>
  <si>
    <t>утвержденный бюджет</t>
  </si>
  <si>
    <t>отклонение, тыс. руб.</t>
  </si>
  <si>
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</si>
  <si>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</si>
  <si>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</si>
  <si>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</si>
  <si>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</si>
  <si>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t xml:space="preserve"> - на установку, монтаж и настройку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</si>
  <si>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r>
      <t xml:space="preserve">отклонение </t>
    </r>
    <r>
      <rPr>
        <b/>
        <sz val="11"/>
        <color rgb="FF00B050"/>
        <rFont val="Arial"/>
        <family val="2"/>
        <charset val="204"/>
      </rPr>
      <t>к первоначально утвержденному бюджету</t>
    </r>
    <r>
      <rPr>
        <b/>
        <sz val="11"/>
        <rFont val="Arial"/>
        <family val="2"/>
        <charset val="204"/>
      </rPr>
      <t>, тыс. руб.</t>
    </r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</si>
  <si>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</si>
  <si>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</si>
  <si>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</si>
  <si>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</si>
  <si>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</si>
  <si>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000 2 18 04010 04 0000 150</t>
  </si>
  <si>
    <t>000 2 18 04020 04 0000 150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</si>
  <si>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</si>
  <si>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</si>
  <si>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от ________________ «О бюджете городского округа Ступино                                                                                                                                 </t>
  </si>
  <si>
    <t>Московской области на 2022 год и на плановый период 2023-2024 годов»</t>
  </si>
  <si>
    <t>от "____" _______________ 2022 № ________</t>
  </si>
  <si>
    <t xml:space="preserve"> 2022 год
(тыс. рублей) </t>
  </si>
  <si>
    <t>2024 год</t>
  </si>
  <si>
    <t xml:space="preserve"> -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</si>
  <si>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</si>
  <si>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Поступления доходов в бюджет городского округа Ступино Московской области на 2022 год и на плановый период 2023-2024 годов</t>
  </si>
  <si>
    <t xml:space="preserve"> - на реализацию отдельных мероприятий муниципальных программ</t>
  </si>
  <si>
    <t xml:space="preserve"> - на мероприятия по проведению капитального ремонта в муниципальных дошкольных образовательных организациях в Московской области</t>
  </si>
  <si>
    <t xml:space="preserve"> - на проведение работ по капитальному ремонту зданий региональных (муниципальных) общеобразовательных организаций</t>
  </si>
  <si>
    <t xml:space="preserve"> - на оснащение отремонтированных зданий общеобразовательных организаций средствами обучения и воспитания</t>
  </si>
  <si>
    <t xml:space="preserve"> - на 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</si>
  <si>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 xml:space="preserve"> - на обновление и техническое обслуживание (ремонт) средств (программного обеспечения и оборудования), приобретённых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</si>
  <si>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 xml:space="preserve"> - на обеспечение образовательных организаций материально-технической базой для внедрения цифровой образовательной среды</t>
  </si>
  <si>
    <r>
      <t xml:space="preserve"> - на проектирование и строительство дошкольных образовательных организаций </t>
    </r>
    <r>
      <rPr>
        <i/>
        <sz val="12"/>
        <color rgb="FF00B050"/>
        <rFont val="Arial"/>
        <family val="2"/>
        <charset val="204"/>
      </rPr>
      <t>(д/с г.Ступино мкр.Дубки)</t>
    </r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</si>
  <si>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>(пристройка Верзиловская школа)</t>
    </r>
  </si>
  <si>
    <r>
      <t xml:space="preserve"> - на проектирование и строительство дошкольных образовательных организаций </t>
    </r>
    <r>
      <rPr>
        <i/>
        <sz val="12"/>
        <color rgb="FF00B050"/>
        <rFont val="Arial"/>
        <family val="2"/>
        <charset val="204"/>
      </rPr>
      <t>(Верзиловский д/с)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</si>
  <si>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825 мест, мкр Юго-Западный г.Ступино)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</si>
  <si>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550 мест, квартал Надежда г.Ступино)</t>
    </r>
  </si>
  <si>
    <t xml:space="preserve"> - на строительство (реконструкцию) муниципальных стадионов</t>
  </si>
  <si>
    <t xml:space="preserve"> - на проведение капитального ремонта, технического переоснащения и благоустройство территории объектов культуры, находящихся в собственности муниципальных образований Московской области</t>
  </si>
  <si>
    <t xml:space="preserve"> - на модернизацию библиотек в части комплектования книжных фондов муниципальных общедоступных библиотек)</t>
  </si>
  <si>
    <t xml:space="preserve"> - на 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</si>
  <si>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 xml:space="preserve"> - на 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</si>
  <si>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 xml:space="preserve"> -  на подготовку основания, приобретение и установку плоскостных спортивных сооружений в муниципальных образованиях Московской области</t>
  </si>
  <si>
    <t xml:space="preserve"> - на модернизацию муниципальных детских школ искусств по видам искусств путем их реконструкции, капитального ремонта</t>
  </si>
  <si>
    <t xml:space="preserve"> - на ремонт подъездов в многоквартирных домах</t>
  </si>
  <si>
    <t xml:space="preserve"> - на приобретение и установку технических сооружений (устройств) для развлечений, оснащенных электрическим приводом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</si>
  <si>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</si>
  <si>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мероприятия по организации отдыха детей в каникулярное время </t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</si>
  <si>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 xml:space="preserve">(строительство школы на 825 мест, мкр.Центральный) </t>
    </r>
  </si>
  <si>
    <t xml:space="preserve">доходы от платных услуг, оказываемых казенными учреждениями (МКУ) </t>
  </si>
  <si>
    <t xml:space="preserve"> -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</si>
  <si>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</si>
  <si>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культуры МО)</t>
  </si>
  <si>
    <t xml:space="preserve"> - на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</si>
  <si>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 - на реализацию отдельных мероприятий муниципальных программ в сфере образования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</si>
  <si>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</si>
  <si>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 xml:space="preserve"> - на обеспечение переданных государственных полномочий Московской области по организации деятельности по сбору (в том числе раздельному сбору) отходов на лесных участках в составе земель лесного фонда, не предоставленных гражданам и юридическим лицам, а также по транспортированию, обработке и утилизации таких отходов</t>
  </si>
  <si>
    <t xml:space="preserve"> - на финансовое обеспечение получения гражданами дошкольного образования в частных дошкольных образовательных организациях в Московской области,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на обеспечение питанием отдельных категорий обучающихся по очной форме обучения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</si>
  <si>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 - на мероприятия по разработке проектно - сметной документации на проведение капитального ремонта зданий муниципальных общеобразовательных организаций в Московской области</t>
  </si>
  <si>
    <t xml:space="preserve"> - на оснащение планшетными компьютерами общеобразовательных организаций в Московской области</t>
  </si>
  <si>
    <t xml:space="preserve"> - 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</si>
  <si>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 xml:space="preserve"> - на устройство систем наружного освещения в рамках реализации проекта «Светлый город»</t>
  </si>
  <si>
    <t xml:space="preserve"> - на изготовление и установку стел «Город трудовой доблести»</t>
  </si>
  <si>
    <t xml:space="preserve"> - на строительство (реконструкцию) объектов культуры</t>
  </si>
  <si>
    <t>Приложение 1
к решению Совета депутатов
городского округа Ступино Московской области
"О бюджете городского округа Ступино
Московской области на 2022 год и 
на плановый период 2023-2024 годов"</t>
  </si>
  <si>
    <t>уточнение март</t>
  </si>
  <si>
    <t xml:space="preserve"> - на ямочный ремонт асфальтового покрытия дворовых территорий</t>
  </si>
  <si>
    <t>Субсидии бюджетам городских округов на реализацию мероприятий по модернизации школьных систем образования</t>
  </si>
  <si>
    <t>000 2 02 25750 04 0000 150</t>
  </si>
  <si>
    <t>Приложение 1
к решению Совета депутатов 
городского округа Ступино Московской области "О внесении изменений в решение Совета депутатов городского округа Ступино Московской области от 16.12.2021 № 629/65 "О бюджете городского округа Ступино Московской области на 2022 год и на плановый период 2023-2024 годов"
от "18" марта 2022 № 658/69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</si>
</sst>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#,##0.00000"/>
    <numFmt numFmtId="167" formatCode="#,##0.000"/>
    <numFmt numFmtId="168" formatCode="#,##0.0000"/>
  </numFmts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rgb="FFFF0000"/>
      <name val="Arial"/>
      <family val="2"/>
      <charset val="204"/>
    </font>
    <font>
      <sz val="8"/>
      <name val="Arial"/>
      <family val="2"/>
      <charset val="204"/>
    </font>
    <font>
      <i/>
      <sz val="11.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B050"/>
      <name val="Arial"/>
      <family val="2"/>
      <charset val="204"/>
    </font>
    <font>
      <sz val="10"/>
      <color rgb="FFFF0000"/>
      <name val="Arial Narrow"/>
      <family val="2"/>
      <charset val="204"/>
    </font>
    <font>
      <i/>
      <sz val="12"/>
      <color rgb="FF00B05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3" fillId="0" borderId="2"/>
    <xf numFmtId="164" fontId="4" fillId="0" borderId="2" applyFont="0" applyFill="0" applyBorder="0" applyAlignment="0" applyProtection="0"/>
    <xf numFmtId="0" fontId="4" fillId="0" borderId="2"/>
    <xf numFmtId="0" fontId="5" fillId="0" borderId="2"/>
    <xf numFmtId="0" fontId="6" fillId="0" borderId="2"/>
    <xf numFmtId="0" fontId="2" fillId="0" borderId="2"/>
    <xf numFmtId="0" fontId="7" fillId="0" borderId="2"/>
    <xf numFmtId="0" fontId="6" fillId="0" borderId="2"/>
    <xf numFmtId="0" fontId="1" fillId="0" borderId="2"/>
    <xf numFmtId="0" fontId="1" fillId="0" borderId="2"/>
    <xf numFmtId="0" fontId="4" fillId="0" borderId="2"/>
    <xf numFmtId="0" fontId="1" fillId="0" borderId="2"/>
    <xf numFmtId="43" fontId="4" fillId="0" borderId="2" applyFont="0" applyFill="0" applyBorder="0" applyAlignment="0" applyProtection="0"/>
    <xf numFmtId="0" fontId="4" fillId="0" borderId="2"/>
  </cellStyleXfs>
  <cellXfs count="100">
    <xf numFmtId="0" fontId="0" fillId="0" borderId="0" xfId="0"/>
    <xf numFmtId="0" fontId="9" fillId="0" borderId="2" xfId="1" applyFont="1" applyFill="1" applyAlignment="1">
      <alignment vertical="center" wrapText="1"/>
    </xf>
    <xf numFmtId="0" fontId="9" fillId="0" borderId="2" xfId="1" applyFont="1" applyFill="1" applyAlignment="1">
      <alignment horizontal="center" vertical="center"/>
    </xf>
    <xf numFmtId="0" fontId="9" fillId="0" borderId="2" xfId="1" applyFont="1" applyFill="1" applyAlignment="1">
      <alignment vertical="center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165" fontId="8" fillId="0" borderId="1" xfId="2" applyNumberFormat="1" applyFont="1" applyFill="1" applyBorder="1" applyAlignment="1" applyProtection="1">
      <alignment horizontal="center" vertical="center"/>
    </xf>
    <xf numFmtId="0" fontId="8" fillId="0" borderId="2" xfId="1" applyFont="1" applyFill="1" applyAlignment="1">
      <alignment vertical="center"/>
    </xf>
    <xf numFmtId="0" fontId="8" fillId="0" borderId="1" xfId="1" applyNumberFormat="1" applyFont="1" applyFill="1" applyBorder="1" applyAlignment="1" applyProtection="1">
      <alignment horizontal="left" vertical="center" wrapText="1" indent="1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 indent="1"/>
    </xf>
    <xf numFmtId="165" fontId="9" fillId="0" borderId="1" xfId="2" applyNumberFormat="1" applyFont="1" applyFill="1" applyBorder="1" applyAlignment="1" applyProtection="1">
      <alignment horizontal="center" vertical="center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2"/>
    </xf>
    <xf numFmtId="165" fontId="10" fillId="0" borderId="1" xfId="2" applyNumberFormat="1" applyFont="1" applyFill="1" applyBorder="1" applyAlignment="1" applyProtection="1">
      <alignment horizontal="center" vertical="center"/>
    </xf>
    <xf numFmtId="0" fontId="10" fillId="0" borderId="2" xfId="1" applyFont="1" applyFill="1" applyAlignment="1">
      <alignment vertical="center"/>
    </xf>
    <xf numFmtId="1" fontId="8" fillId="0" borderId="1" xfId="3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1" applyNumberFormat="1" applyFont="1" applyFill="1" applyBorder="1" applyAlignment="1" applyProtection="1">
      <alignment horizontal="left" vertical="center" wrapText="1" indent="2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3"/>
    </xf>
    <xf numFmtId="1" fontId="8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>
      <alignment horizontal="left" vertical="center" wrapText="1" indent="1"/>
    </xf>
    <xf numFmtId="165" fontId="9" fillId="0" borderId="1" xfId="2" applyNumberFormat="1" applyFont="1" applyFill="1" applyBorder="1" applyAlignment="1">
      <alignment horizontal="center" vertical="center"/>
    </xf>
    <xf numFmtId="49" fontId="9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 indent="1"/>
    </xf>
    <xf numFmtId="165" fontId="9" fillId="0" borderId="1" xfId="1" applyNumberFormat="1" applyFont="1" applyFill="1" applyBorder="1" applyAlignment="1">
      <alignment horizontal="center" vertical="center" wrapText="1"/>
    </xf>
    <xf numFmtId="49" fontId="10" fillId="0" borderId="1" xfId="4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left" vertical="center" wrapText="1" indent="1"/>
    </xf>
    <xf numFmtId="165" fontId="10" fillId="0" borderId="1" xfId="2" applyNumberFormat="1" applyFont="1" applyFill="1" applyBorder="1" applyAlignment="1">
      <alignment horizontal="center" vertical="center"/>
    </xf>
    <xf numFmtId="0" fontId="10" fillId="0" borderId="2" xfId="1" applyFont="1" applyFill="1" applyAlignment="1" applyProtection="1">
      <alignment vertical="center"/>
      <protection locked="0"/>
    </xf>
    <xf numFmtId="1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65" fontId="9" fillId="0" borderId="2" xfId="1" applyNumberFormat="1" applyFont="1" applyFill="1" applyAlignment="1">
      <alignment vertical="center"/>
    </xf>
    <xf numFmtId="0" fontId="12" fillId="0" borderId="2" xfId="1" applyFont="1" applyFill="1" applyAlignment="1">
      <alignment horizontal="center" vertical="center"/>
    </xf>
    <xf numFmtId="1" fontId="10" fillId="0" borderId="5" xfId="1" applyNumberFormat="1" applyFont="1" applyFill="1" applyBorder="1" applyAlignment="1" applyProtection="1">
      <alignment horizontal="center" vertical="center" wrapText="1"/>
    </xf>
    <xf numFmtId="165" fontId="10" fillId="0" borderId="5" xfId="1" applyNumberFormat="1" applyFont="1" applyFill="1" applyBorder="1" applyAlignment="1">
      <alignment horizontal="center" vertical="center" wrapText="1"/>
    </xf>
    <xf numFmtId="1" fontId="10" fillId="0" borderId="3" xfId="1" applyNumberFormat="1" applyFont="1" applyFill="1" applyBorder="1" applyAlignment="1" applyProtection="1">
      <alignment horizontal="center" vertical="center" wrapText="1"/>
    </xf>
    <xf numFmtId="165" fontId="10" fillId="0" borderId="3" xfId="2" applyNumberFormat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>
      <alignment horizontal="left" vertical="center" wrapText="1" inden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vertical="center" wrapText="1"/>
    </xf>
    <xf numFmtId="166" fontId="8" fillId="0" borderId="1" xfId="2" applyNumberFormat="1" applyFont="1" applyFill="1" applyBorder="1" applyAlignment="1" applyProtection="1">
      <alignment horizontal="center" vertical="center"/>
    </xf>
    <xf numFmtId="166" fontId="9" fillId="0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 applyProtection="1">
      <alignment horizontal="center" vertical="center"/>
    </xf>
    <xf numFmtId="166" fontId="10" fillId="0" borderId="5" xfId="1" applyNumberFormat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 applyProtection="1">
      <alignment horizontal="center" vertical="center"/>
    </xf>
    <xf numFmtId="166" fontId="10" fillId="0" borderId="3" xfId="2" applyNumberFormat="1" applyFont="1" applyFill="1" applyBorder="1" applyAlignment="1" applyProtection="1">
      <alignment horizontal="center" vertical="center"/>
    </xf>
    <xf numFmtId="165" fontId="9" fillId="0" borderId="3" xfId="2" applyNumberFormat="1" applyFont="1" applyFill="1" applyBorder="1" applyAlignment="1" applyProtection="1">
      <alignment horizontal="center" vertical="center"/>
    </xf>
    <xf numFmtId="165" fontId="8" fillId="0" borderId="3" xfId="2" applyNumberFormat="1" applyFont="1" applyFill="1" applyBorder="1" applyAlignment="1" applyProtection="1">
      <alignment horizontal="center" vertical="center"/>
    </xf>
    <xf numFmtId="1" fontId="13" fillId="0" borderId="1" xfId="1" applyNumberFormat="1" applyFont="1" applyFill="1" applyBorder="1" applyAlignment="1" applyProtection="1">
      <alignment horizontal="center" vertical="center" wrapText="1"/>
    </xf>
    <xf numFmtId="165" fontId="8" fillId="2" borderId="3" xfId="2" applyNumberFormat="1" applyFont="1" applyFill="1" applyBorder="1" applyAlignment="1" applyProtection="1">
      <alignment horizontal="center" vertical="center"/>
    </xf>
    <xf numFmtId="165" fontId="9" fillId="0" borderId="2" xfId="1" applyNumberFormat="1" applyFont="1" applyFill="1" applyAlignment="1">
      <alignment vertical="center" wrapText="1"/>
    </xf>
    <xf numFmtId="165" fontId="9" fillId="0" borderId="2" xfId="1" applyNumberFormat="1" applyFont="1" applyFill="1" applyAlignment="1">
      <alignment horizontal="center" vertical="center"/>
    </xf>
    <xf numFmtId="165" fontId="12" fillId="0" borderId="2" xfId="1" applyNumberFormat="1" applyFont="1" applyFill="1" applyAlignment="1">
      <alignment horizontal="center" vertical="center"/>
    </xf>
    <xf numFmtId="0" fontId="8" fillId="0" borderId="2" xfId="1" applyFont="1" applyFill="1" applyAlignment="1">
      <alignment horizontal="center" vertical="center" wrapText="1"/>
    </xf>
    <xf numFmtId="165" fontId="16" fillId="0" borderId="2" xfId="1" applyNumberFormat="1" applyFont="1" applyFill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3" applyFont="1" applyFill="1" applyBorder="1" applyAlignment="1">
      <alignment horizontal="left" vertical="center" wrapText="1"/>
    </xf>
    <xf numFmtId="0" fontId="10" fillId="0" borderId="4" xfId="1" applyFont="1" applyFill="1" applyBorder="1" applyAlignment="1">
      <alignment horizontal="left" vertical="center" wrapText="1"/>
    </xf>
    <xf numFmtId="0" fontId="10" fillId="0" borderId="6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7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left" vertical="center" wrapText="1"/>
    </xf>
    <xf numFmtId="167" fontId="8" fillId="0" borderId="1" xfId="2" applyNumberFormat="1" applyFont="1" applyFill="1" applyBorder="1" applyAlignment="1" applyProtection="1">
      <alignment horizontal="center" vertical="center"/>
    </xf>
    <xf numFmtId="167" fontId="10" fillId="0" borderId="1" xfId="1" applyNumberFormat="1" applyFont="1" applyFill="1" applyBorder="1" applyAlignment="1">
      <alignment horizontal="center" vertical="center" wrapText="1"/>
    </xf>
    <xf numFmtId="167" fontId="10" fillId="0" borderId="1" xfId="2" applyNumberFormat="1" applyFont="1" applyFill="1" applyBorder="1" applyAlignment="1">
      <alignment horizontal="center" vertical="center"/>
    </xf>
    <xf numFmtId="167" fontId="10" fillId="0" borderId="1" xfId="2" applyNumberFormat="1" applyFont="1" applyFill="1" applyBorder="1" applyAlignment="1" applyProtection="1">
      <alignment horizontal="center" vertical="center"/>
    </xf>
    <xf numFmtId="168" fontId="9" fillId="0" borderId="1" xfId="1" applyNumberFormat="1" applyFont="1" applyFill="1" applyBorder="1" applyAlignment="1">
      <alignment horizontal="center" vertical="center" wrapText="1"/>
    </xf>
    <xf numFmtId="168" fontId="9" fillId="0" borderId="1" xfId="2" applyNumberFormat="1" applyFont="1" applyFill="1" applyBorder="1" applyAlignment="1">
      <alignment horizontal="center" vertical="center"/>
    </xf>
    <xf numFmtId="168" fontId="8" fillId="0" borderId="1" xfId="2" applyNumberFormat="1" applyFont="1" applyFill="1" applyBorder="1" applyAlignment="1" applyProtection="1">
      <alignment horizontal="center" vertical="center"/>
    </xf>
    <xf numFmtId="168" fontId="9" fillId="0" borderId="1" xfId="2" applyNumberFormat="1" applyFont="1" applyFill="1" applyBorder="1" applyAlignment="1" applyProtection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6" fontId="9" fillId="0" borderId="2" xfId="1" applyNumberFormat="1" applyFont="1" applyFill="1" applyAlignment="1">
      <alignment vertical="center" wrapText="1"/>
    </xf>
    <xf numFmtId="166" fontId="9" fillId="0" borderId="2" xfId="1" applyNumberFormat="1" applyFont="1" applyFill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left" vertical="center" wrapText="1" indent="1"/>
    </xf>
    <xf numFmtId="167" fontId="9" fillId="0" borderId="1" xfId="2" applyNumberFormat="1" applyFont="1" applyFill="1" applyBorder="1" applyAlignment="1" applyProtection="1">
      <alignment horizontal="center" vertical="center"/>
    </xf>
    <xf numFmtId="166" fontId="10" fillId="3" borderId="1" xfId="2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165" fontId="8" fillId="3" borderId="1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165" fontId="6" fillId="0" borderId="2" xfId="1" applyNumberFormat="1" applyFont="1" applyFill="1" applyAlignment="1">
      <alignment horizontal="right" vertical="center" wrapText="1"/>
    </xf>
    <xf numFmtId="165" fontId="16" fillId="0" borderId="2" xfId="1" applyNumberFormat="1" applyFont="1" applyFill="1" applyAlignment="1">
      <alignment horizontal="right" vertical="center" wrapText="1"/>
    </xf>
    <xf numFmtId="165" fontId="18" fillId="0" borderId="2" xfId="1" applyNumberFormat="1" applyFont="1" applyFill="1" applyAlignment="1">
      <alignment horizontal="right" vertical="center" wrapText="1"/>
    </xf>
  </cellXfs>
  <cellStyles count="15">
    <cellStyle name="Обычный" xfId="0" builtinId="0"/>
    <cellStyle name="Обычный 2" xfId="3"/>
    <cellStyle name="Обычный 2 2" xfId="4"/>
    <cellStyle name="Обычный 2 3" xfId="8"/>
    <cellStyle name="Обычный 3" xfId="7"/>
    <cellStyle name="Обычный 3 2" xfId="11"/>
    <cellStyle name="Обычный 4" xfId="5"/>
    <cellStyle name="Обычный 4 2" xfId="10"/>
    <cellStyle name="Обычный 5" xfId="6"/>
    <cellStyle name="Обычный 5 2" xfId="14"/>
    <cellStyle name="Обычный 575 2 3 6 5" xfId="9"/>
    <cellStyle name="Обычный 575 2 3 6 5 2" xfId="12"/>
    <cellStyle name="Обычный_Прил 1_Доходы" xfId="1"/>
    <cellStyle name="Финансовый 2" xfId="2"/>
    <cellStyle name="Финансовый 3" xfId="13"/>
  </cellStyles>
  <dxfs count="0"/>
  <tableStyles count="0" defaultTableStyle="TableStyleMedium2" defaultPivotStyle="PivotStyleLight16"/>
  <colors>
    <mruColors>
      <color rgb="FFFE9A9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0"/>
  <sheetViews>
    <sheetView tabSelected="1" view="pageBreakPreview" topLeftCell="A10" zoomScaleNormal="105" zoomScaleSheetLayoutView="100" workbookViewId="0">
      <selection activeCell="A11" sqref="A11"/>
    </sheetView>
  </sheetViews>
  <sheetFormatPr defaultColWidth="9.140625" defaultRowHeight="5.65" customHeight="1" x14ac:dyDescent="0.25"/>
  <cols>
    <col min="1" max="1" width="30.140625" style="1" customWidth="1"/>
    <col min="2" max="2" width="75.85546875" style="1" customWidth="1"/>
    <col min="3" max="5" width="18.42578125" style="60" hidden="1" customWidth="1"/>
    <col min="6" max="8" width="18.140625" style="37" customWidth="1"/>
    <col min="9" max="10" width="17.42578125" style="1" hidden="1" customWidth="1"/>
    <col min="11" max="11" width="17.42578125" style="82" hidden="1" customWidth="1"/>
    <col min="12" max="14" width="14.7109375" style="60" hidden="1" customWidth="1"/>
    <col min="15" max="16384" width="9.140625" style="3"/>
  </cols>
  <sheetData>
    <row r="1" spans="1:14" ht="13.5" hidden="1" customHeight="1" x14ac:dyDescent="0.25">
      <c r="F1" s="98" t="s">
        <v>281</v>
      </c>
      <c r="G1" s="98"/>
      <c r="H1" s="98"/>
    </row>
    <row r="2" spans="1:14" ht="13.5" hidden="1" customHeight="1" x14ac:dyDescent="0.25">
      <c r="F2" s="98" t="s">
        <v>277</v>
      </c>
      <c r="G2" s="98"/>
      <c r="H2" s="98"/>
    </row>
    <row r="3" spans="1:14" ht="13.5" hidden="1" customHeight="1" x14ac:dyDescent="0.25">
      <c r="F3" s="98" t="s">
        <v>278</v>
      </c>
      <c r="G3" s="98"/>
      <c r="H3" s="98"/>
    </row>
    <row r="4" spans="1:14" ht="13.5" hidden="1" customHeight="1" x14ac:dyDescent="0.25">
      <c r="F4" s="98" t="s">
        <v>279</v>
      </c>
      <c r="G4" s="98"/>
      <c r="H4" s="98"/>
    </row>
    <row r="5" spans="1:14" ht="13.5" hidden="1" customHeight="1" x14ac:dyDescent="0.25">
      <c r="F5" s="98" t="s">
        <v>280</v>
      </c>
      <c r="G5" s="98"/>
      <c r="H5" s="98"/>
    </row>
    <row r="6" spans="1:14" ht="13.5" hidden="1" customHeight="1" x14ac:dyDescent="0.25">
      <c r="F6" s="98" t="s">
        <v>302</v>
      </c>
      <c r="G6" s="98"/>
      <c r="H6" s="98"/>
    </row>
    <row r="7" spans="1:14" ht="13.5" hidden="1" customHeight="1" x14ac:dyDescent="0.25">
      <c r="F7" s="98" t="s">
        <v>303</v>
      </c>
      <c r="G7" s="98"/>
      <c r="H7" s="98"/>
    </row>
    <row r="8" spans="1:14" ht="13.5" hidden="1" customHeight="1" x14ac:dyDescent="0.25">
      <c r="F8" s="98" t="s">
        <v>304</v>
      </c>
      <c r="G8" s="98"/>
      <c r="H8" s="98"/>
    </row>
    <row r="9" spans="1:14" ht="13.5" hidden="1" customHeight="1" x14ac:dyDescent="0.25">
      <c r="F9" s="64"/>
      <c r="G9" s="64"/>
      <c r="H9" s="64"/>
    </row>
    <row r="10" spans="1:14" ht="104.25" customHeight="1" x14ac:dyDescent="0.25">
      <c r="F10" s="99" t="s">
        <v>354</v>
      </c>
      <c r="G10" s="99"/>
      <c r="H10" s="99"/>
    </row>
    <row r="11" spans="1:14" ht="13.5" customHeight="1" x14ac:dyDescent="0.25">
      <c r="F11" s="64"/>
      <c r="G11" s="64"/>
      <c r="H11" s="64"/>
    </row>
    <row r="12" spans="1:14" ht="80.25" customHeight="1" x14ac:dyDescent="0.25">
      <c r="C12" s="97"/>
      <c r="D12" s="97"/>
      <c r="E12" s="97"/>
      <c r="F12" s="97" t="s">
        <v>349</v>
      </c>
      <c r="G12" s="97"/>
      <c r="H12" s="97"/>
    </row>
    <row r="13" spans="1:14" ht="13.5" customHeight="1" x14ac:dyDescent="0.25"/>
    <row r="14" spans="1:14" ht="29.25" customHeight="1" x14ac:dyDescent="0.25">
      <c r="A14" s="93" t="s">
        <v>309</v>
      </c>
      <c r="B14" s="93"/>
      <c r="C14" s="93"/>
      <c r="D14" s="93"/>
      <c r="E14" s="93"/>
      <c r="F14" s="93"/>
      <c r="G14" s="93"/>
      <c r="H14" s="93"/>
      <c r="I14" s="2"/>
      <c r="J14" s="38"/>
      <c r="K14" s="83"/>
      <c r="L14" s="61"/>
      <c r="M14" s="62"/>
      <c r="N14" s="61"/>
    </row>
    <row r="15" spans="1:14" ht="13.5" customHeight="1" x14ac:dyDescent="0.25"/>
    <row r="16" spans="1:14" s="7" customFormat="1" ht="30" hidden="1" customHeight="1" x14ac:dyDescent="0.25">
      <c r="A16" s="46"/>
      <c r="B16" s="46"/>
      <c r="C16" s="94" t="s">
        <v>284</v>
      </c>
      <c r="D16" s="94"/>
      <c r="E16" s="94"/>
      <c r="F16" s="94" t="s">
        <v>350</v>
      </c>
      <c r="G16" s="94"/>
      <c r="H16" s="94"/>
      <c r="I16" s="95" t="s">
        <v>285</v>
      </c>
      <c r="J16" s="95"/>
      <c r="K16" s="95"/>
      <c r="L16" s="96" t="s">
        <v>292</v>
      </c>
      <c r="M16" s="96"/>
      <c r="N16" s="96"/>
    </row>
    <row r="17" spans="1:14" s="2" customFormat="1" ht="35.25" customHeight="1" x14ac:dyDescent="0.25">
      <c r="A17" s="90" t="s">
        <v>265</v>
      </c>
      <c r="B17" s="90" t="s">
        <v>264</v>
      </c>
      <c r="C17" s="91" t="s">
        <v>305</v>
      </c>
      <c r="D17" s="89" t="s">
        <v>266</v>
      </c>
      <c r="E17" s="89"/>
      <c r="F17" s="89" t="s">
        <v>305</v>
      </c>
      <c r="G17" s="89" t="s">
        <v>266</v>
      </c>
      <c r="H17" s="89"/>
      <c r="I17" s="89" t="s">
        <v>305</v>
      </c>
      <c r="J17" s="89" t="s">
        <v>266</v>
      </c>
      <c r="K17" s="89"/>
      <c r="L17" s="89" t="s">
        <v>305</v>
      </c>
      <c r="M17" s="89" t="s">
        <v>266</v>
      </c>
      <c r="N17" s="89"/>
    </row>
    <row r="18" spans="1:14" s="63" customFormat="1" ht="38.25" customHeight="1" x14ac:dyDescent="0.25">
      <c r="A18" s="90"/>
      <c r="B18" s="90"/>
      <c r="C18" s="92"/>
      <c r="D18" s="81" t="s">
        <v>263</v>
      </c>
      <c r="E18" s="81" t="s">
        <v>306</v>
      </c>
      <c r="F18" s="89"/>
      <c r="G18" s="88" t="s">
        <v>263</v>
      </c>
      <c r="H18" s="88" t="s">
        <v>306</v>
      </c>
      <c r="I18" s="89"/>
      <c r="J18" s="80" t="s">
        <v>263</v>
      </c>
      <c r="K18" s="84" t="s">
        <v>306</v>
      </c>
      <c r="L18" s="89"/>
      <c r="M18" s="80" t="s">
        <v>263</v>
      </c>
      <c r="N18" s="84" t="s">
        <v>306</v>
      </c>
    </row>
    <row r="19" spans="1:14" s="7" customFormat="1" ht="29.25" customHeight="1" x14ac:dyDescent="0.25">
      <c r="A19" s="22" t="s">
        <v>262</v>
      </c>
      <c r="B19" s="5" t="s">
        <v>261</v>
      </c>
      <c r="C19" s="72">
        <f t="shared" ref="C19:H19" si="0">C20+C27+C33+C43+C48+C52+C53+C68+C75+C95+C102+C103</f>
        <v>4076096.4</v>
      </c>
      <c r="D19" s="72">
        <f t="shared" si="0"/>
        <v>3972031</v>
      </c>
      <c r="E19" s="72">
        <f t="shared" si="0"/>
        <v>3943989</v>
      </c>
      <c r="F19" s="6">
        <f t="shared" si="0"/>
        <v>4097096.4</v>
      </c>
      <c r="G19" s="6">
        <f t="shared" si="0"/>
        <v>4056928.7</v>
      </c>
      <c r="H19" s="6">
        <f t="shared" si="0"/>
        <v>4025378.9999999995</v>
      </c>
      <c r="I19" s="72">
        <f>F19-C19</f>
        <v>21000</v>
      </c>
      <c r="J19" s="72">
        <f>G19-D19</f>
        <v>84897.700000000186</v>
      </c>
      <c r="K19" s="72">
        <f>H19-E19</f>
        <v>81389.999999999534</v>
      </c>
      <c r="L19" s="6"/>
      <c r="M19" s="6"/>
      <c r="N19" s="6"/>
    </row>
    <row r="20" spans="1:14" s="7" customFormat="1" ht="29.25" customHeight="1" x14ac:dyDescent="0.25">
      <c r="A20" s="4" t="s">
        <v>260</v>
      </c>
      <c r="B20" s="8" t="s">
        <v>259</v>
      </c>
      <c r="C20" s="72">
        <f t="shared" ref="C20:H20" si="1">C21</f>
        <v>2635000</v>
      </c>
      <c r="D20" s="72">
        <f t="shared" si="1"/>
        <v>2553200</v>
      </c>
      <c r="E20" s="72">
        <f t="shared" si="1"/>
        <v>2451500</v>
      </c>
      <c r="F20" s="6">
        <f t="shared" si="1"/>
        <v>2635000</v>
      </c>
      <c r="G20" s="6">
        <f t="shared" si="1"/>
        <v>2553200</v>
      </c>
      <c r="H20" s="6">
        <f t="shared" si="1"/>
        <v>2451500</v>
      </c>
      <c r="I20" s="72">
        <f t="shared" ref="I20:K88" si="2">F20-C20</f>
        <v>0</v>
      </c>
      <c r="J20" s="72">
        <f t="shared" si="2"/>
        <v>0</v>
      </c>
      <c r="K20" s="72">
        <f t="shared" si="2"/>
        <v>0</v>
      </c>
      <c r="L20" s="57"/>
      <c r="M20" s="57"/>
      <c r="N20" s="57"/>
    </row>
    <row r="21" spans="1:14" ht="29.25" customHeight="1" x14ac:dyDescent="0.25">
      <c r="A21" s="9" t="s">
        <v>258</v>
      </c>
      <c r="B21" s="10" t="s">
        <v>257</v>
      </c>
      <c r="C21" s="86">
        <f>SUM(C22:C26)</f>
        <v>2635000</v>
      </c>
      <c r="D21" s="86">
        <f t="shared" ref="D21:E21" si="3">SUM(D22:D26)</f>
        <v>2553200</v>
      </c>
      <c r="E21" s="86">
        <f t="shared" si="3"/>
        <v>2451500</v>
      </c>
      <c r="F21" s="11">
        <f>SUM(F22:F26)</f>
        <v>2635000</v>
      </c>
      <c r="G21" s="11">
        <f t="shared" ref="G21:H21" si="4">SUM(G22:G26)</f>
        <v>2553200</v>
      </c>
      <c r="H21" s="11">
        <f t="shared" si="4"/>
        <v>2451500</v>
      </c>
      <c r="I21" s="86">
        <f t="shared" si="2"/>
        <v>0</v>
      </c>
      <c r="J21" s="86">
        <f t="shared" si="2"/>
        <v>0</v>
      </c>
      <c r="K21" s="86">
        <f t="shared" si="2"/>
        <v>0</v>
      </c>
      <c r="L21" s="56"/>
      <c r="M21" s="56"/>
      <c r="N21" s="56"/>
    </row>
    <row r="22" spans="1:14" s="15" customFormat="1" ht="85.5" hidden="1" customHeight="1" x14ac:dyDescent="0.25">
      <c r="A22" s="12" t="s">
        <v>256</v>
      </c>
      <c r="B22" s="13" t="s">
        <v>255</v>
      </c>
      <c r="C22" s="75">
        <v>2428000</v>
      </c>
      <c r="D22" s="75">
        <v>2367000</v>
      </c>
      <c r="E22" s="75">
        <v>2299000</v>
      </c>
      <c r="F22" s="14">
        <v>2428000</v>
      </c>
      <c r="G22" s="14">
        <v>2367000</v>
      </c>
      <c r="H22" s="14">
        <v>2299000</v>
      </c>
      <c r="I22" s="75">
        <f t="shared" si="2"/>
        <v>0</v>
      </c>
      <c r="J22" s="75">
        <f t="shared" si="2"/>
        <v>0</v>
      </c>
      <c r="K22" s="75">
        <f t="shared" si="2"/>
        <v>0</v>
      </c>
      <c r="L22" s="42"/>
      <c r="M22" s="42"/>
      <c r="N22" s="42"/>
    </row>
    <row r="23" spans="1:14" s="15" customFormat="1" ht="110.25" hidden="1" customHeight="1" x14ac:dyDescent="0.25">
      <c r="A23" s="12" t="s">
        <v>254</v>
      </c>
      <c r="B23" s="13" t="s">
        <v>253</v>
      </c>
      <c r="C23" s="75">
        <v>7000</v>
      </c>
      <c r="D23" s="75">
        <v>6300</v>
      </c>
      <c r="E23" s="75">
        <v>5200</v>
      </c>
      <c r="F23" s="14">
        <v>7000</v>
      </c>
      <c r="G23" s="14">
        <v>6300</v>
      </c>
      <c r="H23" s="14">
        <v>5200</v>
      </c>
      <c r="I23" s="75">
        <f t="shared" si="2"/>
        <v>0</v>
      </c>
      <c r="J23" s="75">
        <f t="shared" si="2"/>
        <v>0</v>
      </c>
      <c r="K23" s="75">
        <f t="shared" si="2"/>
        <v>0</v>
      </c>
      <c r="L23" s="42"/>
      <c r="M23" s="42"/>
      <c r="N23" s="42"/>
    </row>
    <row r="24" spans="1:14" s="15" customFormat="1" ht="52.5" hidden="1" customHeight="1" x14ac:dyDescent="0.25">
      <c r="A24" s="12" t="s">
        <v>252</v>
      </c>
      <c r="B24" s="13" t="s">
        <v>251</v>
      </c>
      <c r="C24" s="75">
        <v>20000</v>
      </c>
      <c r="D24" s="75">
        <v>18100</v>
      </c>
      <c r="E24" s="75">
        <v>15000</v>
      </c>
      <c r="F24" s="14">
        <v>20000</v>
      </c>
      <c r="G24" s="14">
        <v>18100</v>
      </c>
      <c r="H24" s="14">
        <v>15000</v>
      </c>
      <c r="I24" s="75">
        <f t="shared" si="2"/>
        <v>0</v>
      </c>
      <c r="J24" s="75">
        <f t="shared" si="2"/>
        <v>0</v>
      </c>
      <c r="K24" s="75">
        <f t="shared" si="2"/>
        <v>0</v>
      </c>
      <c r="L24" s="42"/>
      <c r="M24" s="42"/>
      <c r="N24" s="42"/>
    </row>
    <row r="25" spans="1:14" s="15" customFormat="1" ht="92.25" hidden="1" customHeight="1" x14ac:dyDescent="0.25">
      <c r="A25" s="12" t="s">
        <v>250</v>
      </c>
      <c r="B25" s="13" t="s">
        <v>249</v>
      </c>
      <c r="C25" s="75">
        <v>30000</v>
      </c>
      <c r="D25" s="75">
        <v>26100</v>
      </c>
      <c r="E25" s="75">
        <v>19700</v>
      </c>
      <c r="F25" s="14">
        <v>30000</v>
      </c>
      <c r="G25" s="14">
        <v>26100</v>
      </c>
      <c r="H25" s="14">
        <v>19700</v>
      </c>
      <c r="I25" s="75">
        <f t="shared" si="2"/>
        <v>0</v>
      </c>
      <c r="J25" s="75">
        <f t="shared" si="2"/>
        <v>0</v>
      </c>
      <c r="K25" s="75">
        <f t="shared" si="2"/>
        <v>0</v>
      </c>
      <c r="L25" s="42"/>
      <c r="M25" s="42"/>
      <c r="N25" s="42"/>
    </row>
    <row r="26" spans="1:14" s="15" customFormat="1" ht="51.75" hidden="1" customHeight="1" x14ac:dyDescent="0.25">
      <c r="A26" s="12" t="s">
        <v>269</v>
      </c>
      <c r="B26" s="13" t="s">
        <v>268</v>
      </c>
      <c r="C26" s="75">
        <v>150000</v>
      </c>
      <c r="D26" s="75">
        <v>135700</v>
      </c>
      <c r="E26" s="75">
        <v>112600</v>
      </c>
      <c r="F26" s="14">
        <v>150000</v>
      </c>
      <c r="G26" s="14">
        <v>135700</v>
      </c>
      <c r="H26" s="14">
        <v>112600</v>
      </c>
      <c r="I26" s="75">
        <f t="shared" si="2"/>
        <v>0</v>
      </c>
      <c r="J26" s="75">
        <f t="shared" si="2"/>
        <v>0</v>
      </c>
      <c r="K26" s="75">
        <f t="shared" si="2"/>
        <v>0</v>
      </c>
      <c r="L26" s="42"/>
      <c r="M26" s="42"/>
      <c r="N26" s="42"/>
    </row>
    <row r="27" spans="1:14" s="7" customFormat="1" ht="36.75" customHeight="1" x14ac:dyDescent="0.25">
      <c r="A27" s="16" t="s">
        <v>248</v>
      </c>
      <c r="B27" s="17" t="s">
        <v>247</v>
      </c>
      <c r="C27" s="72">
        <f t="shared" ref="C27:H27" si="5">C28</f>
        <v>97538</v>
      </c>
      <c r="D27" s="72">
        <f t="shared" si="5"/>
        <v>95281</v>
      </c>
      <c r="E27" s="72">
        <f t="shared" si="5"/>
        <v>100808</v>
      </c>
      <c r="F27" s="6">
        <f t="shared" si="5"/>
        <v>97538</v>
      </c>
      <c r="G27" s="6">
        <f t="shared" si="5"/>
        <v>95281</v>
      </c>
      <c r="H27" s="6">
        <f t="shared" si="5"/>
        <v>100808</v>
      </c>
      <c r="I27" s="72">
        <f t="shared" si="2"/>
        <v>0</v>
      </c>
      <c r="J27" s="72">
        <f t="shared" si="2"/>
        <v>0</v>
      </c>
      <c r="K27" s="72">
        <f t="shared" si="2"/>
        <v>0</v>
      </c>
      <c r="L27" s="57"/>
      <c r="M27" s="57"/>
      <c r="N27" s="57"/>
    </row>
    <row r="28" spans="1:14" ht="36.75" customHeight="1" x14ac:dyDescent="0.25">
      <c r="A28" s="9" t="s">
        <v>246</v>
      </c>
      <c r="B28" s="10" t="s">
        <v>245</v>
      </c>
      <c r="C28" s="86">
        <f t="shared" ref="C28:H28" si="6">SUM(C29:C32)</f>
        <v>97538</v>
      </c>
      <c r="D28" s="86">
        <f t="shared" si="6"/>
        <v>95281</v>
      </c>
      <c r="E28" s="86">
        <f t="shared" si="6"/>
        <v>100808</v>
      </c>
      <c r="F28" s="11">
        <f t="shared" si="6"/>
        <v>97538</v>
      </c>
      <c r="G28" s="11">
        <f t="shared" si="6"/>
        <v>95281</v>
      </c>
      <c r="H28" s="11">
        <f t="shared" si="6"/>
        <v>100808</v>
      </c>
      <c r="I28" s="86">
        <f t="shared" si="2"/>
        <v>0</v>
      </c>
      <c r="J28" s="86">
        <f t="shared" si="2"/>
        <v>0</v>
      </c>
      <c r="K28" s="86">
        <f t="shared" si="2"/>
        <v>0</v>
      </c>
      <c r="L28" s="56"/>
      <c r="M28" s="56"/>
      <c r="N28" s="56"/>
    </row>
    <row r="29" spans="1:14" s="15" customFormat="1" ht="112.5" hidden="1" customHeight="1" x14ac:dyDescent="0.25">
      <c r="A29" s="12" t="s">
        <v>244</v>
      </c>
      <c r="B29" s="13" t="s">
        <v>243</v>
      </c>
      <c r="C29" s="75">
        <v>44100</v>
      </c>
      <c r="D29" s="75">
        <v>42628</v>
      </c>
      <c r="E29" s="75">
        <v>44385</v>
      </c>
      <c r="F29" s="14">
        <v>44100</v>
      </c>
      <c r="G29" s="14">
        <v>42628</v>
      </c>
      <c r="H29" s="14">
        <v>44385</v>
      </c>
      <c r="I29" s="75">
        <f t="shared" si="2"/>
        <v>0</v>
      </c>
      <c r="J29" s="75">
        <f t="shared" si="2"/>
        <v>0</v>
      </c>
      <c r="K29" s="75">
        <f t="shared" si="2"/>
        <v>0</v>
      </c>
      <c r="L29" s="42"/>
      <c r="M29" s="42"/>
      <c r="N29" s="42"/>
    </row>
    <row r="30" spans="1:14" s="15" customFormat="1" ht="126" hidden="1" customHeight="1" x14ac:dyDescent="0.25">
      <c r="A30" s="12" t="s">
        <v>242</v>
      </c>
      <c r="B30" s="13" t="s">
        <v>241</v>
      </c>
      <c r="C30" s="75">
        <v>244</v>
      </c>
      <c r="D30" s="75">
        <v>239</v>
      </c>
      <c r="E30" s="75">
        <v>256</v>
      </c>
      <c r="F30" s="14">
        <v>244</v>
      </c>
      <c r="G30" s="14">
        <v>239</v>
      </c>
      <c r="H30" s="14">
        <v>256</v>
      </c>
      <c r="I30" s="75">
        <f t="shared" si="2"/>
        <v>0</v>
      </c>
      <c r="J30" s="75">
        <f t="shared" si="2"/>
        <v>0</v>
      </c>
      <c r="K30" s="75">
        <f t="shared" si="2"/>
        <v>0</v>
      </c>
      <c r="L30" s="42"/>
      <c r="M30" s="42"/>
      <c r="N30" s="42"/>
    </row>
    <row r="31" spans="1:14" s="15" customFormat="1" ht="124.5" hidden="1" customHeight="1" x14ac:dyDescent="0.25">
      <c r="A31" s="12" t="s">
        <v>240</v>
      </c>
      <c r="B31" s="13" t="s">
        <v>239</v>
      </c>
      <c r="C31" s="75">
        <v>58724</v>
      </c>
      <c r="D31" s="75">
        <v>57696</v>
      </c>
      <c r="E31" s="75">
        <v>61863</v>
      </c>
      <c r="F31" s="14">
        <v>58724</v>
      </c>
      <c r="G31" s="14">
        <v>57696</v>
      </c>
      <c r="H31" s="14">
        <v>61863</v>
      </c>
      <c r="I31" s="75">
        <f t="shared" si="2"/>
        <v>0</v>
      </c>
      <c r="J31" s="75">
        <f t="shared" si="2"/>
        <v>0</v>
      </c>
      <c r="K31" s="75">
        <f t="shared" si="2"/>
        <v>0</v>
      </c>
      <c r="L31" s="42"/>
      <c r="M31" s="42"/>
      <c r="N31" s="42"/>
    </row>
    <row r="32" spans="1:14" s="15" customFormat="1" ht="112.5" hidden="1" customHeight="1" x14ac:dyDescent="0.25">
      <c r="A32" s="12" t="s">
        <v>238</v>
      </c>
      <c r="B32" s="13" t="s">
        <v>237</v>
      </c>
      <c r="C32" s="75">
        <v>-5530</v>
      </c>
      <c r="D32" s="75">
        <v>-5282</v>
      </c>
      <c r="E32" s="75">
        <v>-5696</v>
      </c>
      <c r="F32" s="14">
        <v>-5530</v>
      </c>
      <c r="G32" s="14">
        <v>-5282</v>
      </c>
      <c r="H32" s="14">
        <v>-5696</v>
      </c>
      <c r="I32" s="75">
        <f t="shared" si="2"/>
        <v>0</v>
      </c>
      <c r="J32" s="75">
        <f t="shared" si="2"/>
        <v>0</v>
      </c>
      <c r="K32" s="75">
        <f t="shared" si="2"/>
        <v>0</v>
      </c>
      <c r="L32" s="42"/>
      <c r="M32" s="42"/>
      <c r="N32" s="42"/>
    </row>
    <row r="33" spans="1:14" s="7" customFormat="1" ht="29.25" customHeight="1" x14ac:dyDescent="0.25">
      <c r="A33" s="4" t="s">
        <v>236</v>
      </c>
      <c r="B33" s="8" t="s">
        <v>235</v>
      </c>
      <c r="C33" s="72">
        <f t="shared" ref="C33:H33" si="7">C34+C40+C41+C42</f>
        <v>255000</v>
      </c>
      <c r="D33" s="72">
        <f t="shared" si="7"/>
        <v>288157</v>
      </c>
      <c r="E33" s="72">
        <f t="shared" si="7"/>
        <v>337592</v>
      </c>
      <c r="F33" s="6">
        <f t="shared" si="7"/>
        <v>255000</v>
      </c>
      <c r="G33" s="6">
        <f t="shared" si="7"/>
        <v>288157</v>
      </c>
      <c r="H33" s="6">
        <f t="shared" si="7"/>
        <v>337592</v>
      </c>
      <c r="I33" s="72">
        <f t="shared" si="2"/>
        <v>0</v>
      </c>
      <c r="J33" s="72">
        <f t="shared" si="2"/>
        <v>0</v>
      </c>
      <c r="K33" s="72">
        <f t="shared" si="2"/>
        <v>0</v>
      </c>
      <c r="L33" s="57"/>
      <c r="M33" s="57"/>
      <c r="N33" s="57"/>
    </row>
    <row r="34" spans="1:14" ht="36.75" customHeight="1" x14ac:dyDescent="0.25">
      <c r="A34" s="9" t="s">
        <v>234</v>
      </c>
      <c r="B34" s="10" t="s">
        <v>233</v>
      </c>
      <c r="C34" s="86">
        <f t="shared" ref="C34:H34" si="8">SUM(C35:C39)</f>
        <v>213200</v>
      </c>
      <c r="D34" s="86">
        <f t="shared" si="8"/>
        <v>240157</v>
      </c>
      <c r="E34" s="86">
        <f t="shared" si="8"/>
        <v>280592</v>
      </c>
      <c r="F34" s="11">
        <f t="shared" si="8"/>
        <v>213200</v>
      </c>
      <c r="G34" s="11">
        <f t="shared" si="8"/>
        <v>240157</v>
      </c>
      <c r="H34" s="11">
        <f t="shared" si="8"/>
        <v>280592</v>
      </c>
      <c r="I34" s="86">
        <f t="shared" si="2"/>
        <v>0</v>
      </c>
      <c r="J34" s="86">
        <f t="shared" si="2"/>
        <v>0</v>
      </c>
      <c r="K34" s="86">
        <f t="shared" si="2"/>
        <v>0</v>
      </c>
      <c r="L34" s="56"/>
      <c r="M34" s="56"/>
      <c r="N34" s="56"/>
    </row>
    <row r="35" spans="1:14" s="15" customFormat="1" ht="35.25" hidden="1" customHeight="1" x14ac:dyDescent="0.25">
      <c r="A35" s="12" t="s">
        <v>232</v>
      </c>
      <c r="B35" s="13" t="s">
        <v>231</v>
      </c>
      <c r="C35" s="75">
        <v>167544</v>
      </c>
      <c r="D35" s="75">
        <v>192675</v>
      </c>
      <c r="E35" s="75">
        <v>231210</v>
      </c>
      <c r="F35" s="14">
        <v>167544</v>
      </c>
      <c r="G35" s="14">
        <v>192675</v>
      </c>
      <c r="H35" s="14">
        <v>231210</v>
      </c>
      <c r="I35" s="75">
        <f t="shared" si="2"/>
        <v>0</v>
      </c>
      <c r="J35" s="75">
        <f t="shared" si="2"/>
        <v>0</v>
      </c>
      <c r="K35" s="75">
        <f t="shared" si="2"/>
        <v>0</v>
      </c>
      <c r="L35" s="42"/>
      <c r="M35" s="42"/>
      <c r="N35" s="42"/>
    </row>
    <row r="36" spans="1:14" s="15" customFormat="1" ht="50.25" hidden="1" customHeight="1" x14ac:dyDescent="0.25">
      <c r="A36" s="12" t="s">
        <v>230</v>
      </c>
      <c r="B36" s="13" t="s">
        <v>229</v>
      </c>
      <c r="C36" s="75"/>
      <c r="D36" s="75"/>
      <c r="E36" s="75"/>
      <c r="F36" s="14"/>
      <c r="G36" s="14"/>
      <c r="H36" s="14"/>
      <c r="I36" s="75">
        <f t="shared" si="2"/>
        <v>0</v>
      </c>
      <c r="J36" s="75">
        <f t="shared" si="2"/>
        <v>0</v>
      </c>
      <c r="K36" s="75">
        <f t="shared" si="2"/>
        <v>0</v>
      </c>
      <c r="L36" s="42"/>
      <c r="M36" s="42"/>
      <c r="N36" s="42"/>
    </row>
    <row r="37" spans="1:14" s="15" customFormat="1" ht="66.75" hidden="1" customHeight="1" x14ac:dyDescent="0.25">
      <c r="A37" s="12" t="s">
        <v>228</v>
      </c>
      <c r="B37" s="13" t="s">
        <v>227</v>
      </c>
      <c r="C37" s="75">
        <v>45656</v>
      </c>
      <c r="D37" s="75">
        <v>47482</v>
      </c>
      <c r="E37" s="75">
        <v>49382</v>
      </c>
      <c r="F37" s="14">
        <v>45656</v>
      </c>
      <c r="G37" s="14">
        <v>47482</v>
      </c>
      <c r="H37" s="14">
        <v>49382</v>
      </c>
      <c r="I37" s="75">
        <f t="shared" si="2"/>
        <v>0</v>
      </c>
      <c r="J37" s="75">
        <f t="shared" si="2"/>
        <v>0</v>
      </c>
      <c r="K37" s="75">
        <f t="shared" si="2"/>
        <v>0</v>
      </c>
      <c r="L37" s="42"/>
      <c r="M37" s="42"/>
      <c r="N37" s="42"/>
    </row>
    <row r="38" spans="1:14" s="15" customFormat="1" ht="66.75" hidden="1" customHeight="1" x14ac:dyDescent="0.25">
      <c r="A38" s="12" t="s">
        <v>226</v>
      </c>
      <c r="B38" s="13" t="s">
        <v>225</v>
      </c>
      <c r="C38" s="75"/>
      <c r="D38" s="75"/>
      <c r="E38" s="75"/>
      <c r="F38" s="14"/>
      <c r="G38" s="14"/>
      <c r="H38" s="14"/>
      <c r="I38" s="75">
        <f t="shared" si="2"/>
        <v>0</v>
      </c>
      <c r="J38" s="75">
        <f t="shared" si="2"/>
        <v>0</v>
      </c>
      <c r="K38" s="75">
        <f t="shared" si="2"/>
        <v>0</v>
      </c>
      <c r="L38" s="42"/>
      <c r="M38" s="42"/>
      <c r="N38" s="42"/>
    </row>
    <row r="39" spans="1:14" s="15" customFormat="1" ht="50.25" hidden="1" customHeight="1" x14ac:dyDescent="0.25">
      <c r="A39" s="12" t="s">
        <v>224</v>
      </c>
      <c r="B39" s="13" t="s">
        <v>223</v>
      </c>
      <c r="C39" s="75"/>
      <c r="D39" s="75"/>
      <c r="E39" s="75"/>
      <c r="F39" s="14"/>
      <c r="G39" s="14"/>
      <c r="H39" s="14"/>
      <c r="I39" s="75">
        <f t="shared" si="2"/>
        <v>0</v>
      </c>
      <c r="J39" s="75">
        <f t="shared" si="2"/>
        <v>0</v>
      </c>
      <c r="K39" s="75">
        <f t="shared" si="2"/>
        <v>0</v>
      </c>
      <c r="L39" s="42"/>
      <c r="M39" s="42"/>
      <c r="N39" s="42"/>
    </row>
    <row r="40" spans="1:14" ht="36.75" hidden="1" customHeight="1" x14ac:dyDescent="0.25">
      <c r="A40" s="9" t="s">
        <v>222</v>
      </c>
      <c r="B40" s="10" t="s">
        <v>221</v>
      </c>
      <c r="C40" s="86"/>
      <c r="D40" s="86"/>
      <c r="E40" s="86"/>
      <c r="F40" s="11"/>
      <c r="G40" s="11"/>
      <c r="H40" s="11"/>
      <c r="I40" s="86">
        <f t="shared" si="2"/>
        <v>0</v>
      </c>
      <c r="J40" s="86">
        <f t="shared" si="2"/>
        <v>0</v>
      </c>
      <c r="K40" s="86">
        <f t="shared" si="2"/>
        <v>0</v>
      </c>
      <c r="L40" s="56"/>
      <c r="M40" s="56"/>
      <c r="N40" s="56"/>
    </row>
    <row r="41" spans="1:14" ht="22.5" hidden="1" customHeight="1" x14ac:dyDescent="0.25">
      <c r="A41" s="9" t="s">
        <v>220</v>
      </c>
      <c r="B41" s="10" t="s">
        <v>219</v>
      </c>
      <c r="C41" s="86"/>
      <c r="D41" s="86"/>
      <c r="E41" s="86"/>
      <c r="F41" s="11"/>
      <c r="G41" s="11"/>
      <c r="H41" s="11"/>
      <c r="I41" s="86">
        <f t="shared" si="2"/>
        <v>0</v>
      </c>
      <c r="J41" s="86">
        <f t="shared" si="2"/>
        <v>0</v>
      </c>
      <c r="K41" s="86">
        <f t="shared" si="2"/>
        <v>0</v>
      </c>
      <c r="L41" s="56"/>
      <c r="M41" s="56"/>
      <c r="N41" s="56"/>
    </row>
    <row r="42" spans="1:14" ht="36.75" customHeight="1" x14ac:dyDescent="0.25">
      <c r="A42" s="9" t="s">
        <v>218</v>
      </c>
      <c r="B42" s="10" t="s">
        <v>217</v>
      </c>
      <c r="C42" s="86">
        <v>41800</v>
      </c>
      <c r="D42" s="86">
        <v>48000</v>
      </c>
      <c r="E42" s="86">
        <v>57000</v>
      </c>
      <c r="F42" s="11">
        <v>41800</v>
      </c>
      <c r="G42" s="11">
        <v>48000</v>
      </c>
      <c r="H42" s="11">
        <v>57000</v>
      </c>
      <c r="I42" s="86">
        <f t="shared" si="2"/>
        <v>0</v>
      </c>
      <c r="J42" s="86">
        <f t="shared" si="2"/>
        <v>0</v>
      </c>
      <c r="K42" s="86">
        <f t="shared" si="2"/>
        <v>0</v>
      </c>
      <c r="L42" s="56"/>
      <c r="M42" s="56"/>
      <c r="N42" s="56"/>
    </row>
    <row r="43" spans="1:14" s="7" customFormat="1" ht="29.25" customHeight="1" x14ac:dyDescent="0.25">
      <c r="A43" s="4" t="s">
        <v>216</v>
      </c>
      <c r="B43" s="8" t="s">
        <v>215</v>
      </c>
      <c r="C43" s="72">
        <f t="shared" ref="C43:H43" si="9">SUM(C44:C45)</f>
        <v>676092</v>
      </c>
      <c r="D43" s="72">
        <f t="shared" si="9"/>
        <v>672349</v>
      </c>
      <c r="E43" s="72">
        <f t="shared" si="9"/>
        <v>679794</v>
      </c>
      <c r="F43" s="6">
        <f t="shared" si="9"/>
        <v>676092</v>
      </c>
      <c r="G43" s="6">
        <f t="shared" si="9"/>
        <v>672349</v>
      </c>
      <c r="H43" s="6">
        <f t="shared" si="9"/>
        <v>679794</v>
      </c>
      <c r="I43" s="72">
        <f t="shared" si="2"/>
        <v>0</v>
      </c>
      <c r="J43" s="72">
        <f t="shared" si="2"/>
        <v>0</v>
      </c>
      <c r="K43" s="72">
        <f t="shared" si="2"/>
        <v>0</v>
      </c>
      <c r="L43" s="57"/>
      <c r="M43" s="57"/>
      <c r="N43" s="57"/>
    </row>
    <row r="44" spans="1:14" ht="27" customHeight="1" x14ac:dyDescent="0.25">
      <c r="A44" s="9" t="s">
        <v>214</v>
      </c>
      <c r="B44" s="10" t="s">
        <v>213</v>
      </c>
      <c r="C44" s="86">
        <v>82234</v>
      </c>
      <c r="D44" s="86">
        <v>86346</v>
      </c>
      <c r="E44" s="86">
        <v>90664</v>
      </c>
      <c r="F44" s="11">
        <v>82234</v>
      </c>
      <c r="G44" s="11">
        <v>86346</v>
      </c>
      <c r="H44" s="11">
        <v>90664</v>
      </c>
      <c r="I44" s="86">
        <f t="shared" si="2"/>
        <v>0</v>
      </c>
      <c r="J44" s="86">
        <f t="shared" si="2"/>
        <v>0</v>
      </c>
      <c r="K44" s="86">
        <f t="shared" si="2"/>
        <v>0</v>
      </c>
      <c r="L44" s="56"/>
      <c r="M44" s="56"/>
      <c r="N44" s="56"/>
    </row>
    <row r="45" spans="1:14" ht="27" customHeight="1" x14ac:dyDescent="0.25">
      <c r="A45" s="9" t="s">
        <v>212</v>
      </c>
      <c r="B45" s="10" t="s">
        <v>211</v>
      </c>
      <c r="C45" s="86">
        <f t="shared" ref="C45:H45" si="10">C46+C47</f>
        <v>593858</v>
      </c>
      <c r="D45" s="86">
        <f t="shared" si="10"/>
        <v>586003</v>
      </c>
      <c r="E45" s="86">
        <f t="shared" si="10"/>
        <v>589130</v>
      </c>
      <c r="F45" s="11">
        <f t="shared" si="10"/>
        <v>593858</v>
      </c>
      <c r="G45" s="11">
        <f t="shared" si="10"/>
        <v>586003</v>
      </c>
      <c r="H45" s="11">
        <f t="shared" si="10"/>
        <v>589130</v>
      </c>
      <c r="I45" s="86">
        <f t="shared" si="2"/>
        <v>0</v>
      </c>
      <c r="J45" s="86">
        <f t="shared" si="2"/>
        <v>0</v>
      </c>
      <c r="K45" s="86">
        <f t="shared" si="2"/>
        <v>0</v>
      </c>
      <c r="L45" s="56"/>
      <c r="M45" s="56"/>
      <c r="N45" s="56"/>
    </row>
    <row r="46" spans="1:14" s="15" customFormat="1" ht="36" hidden="1" customHeight="1" x14ac:dyDescent="0.25">
      <c r="A46" s="12" t="s">
        <v>210</v>
      </c>
      <c r="B46" s="13" t="s">
        <v>209</v>
      </c>
      <c r="C46" s="75">
        <v>439073</v>
      </c>
      <c r="D46" s="75">
        <v>429670</v>
      </c>
      <c r="E46" s="75">
        <v>429670</v>
      </c>
      <c r="F46" s="14">
        <v>439073</v>
      </c>
      <c r="G46" s="14">
        <v>429670</v>
      </c>
      <c r="H46" s="14">
        <v>429670</v>
      </c>
      <c r="I46" s="75">
        <f t="shared" si="2"/>
        <v>0</v>
      </c>
      <c r="J46" s="75">
        <f t="shared" si="2"/>
        <v>0</v>
      </c>
      <c r="K46" s="75">
        <f t="shared" si="2"/>
        <v>0</v>
      </c>
      <c r="L46" s="42"/>
      <c r="M46" s="42"/>
      <c r="N46" s="42"/>
    </row>
    <row r="47" spans="1:14" s="15" customFormat="1" ht="36" hidden="1" customHeight="1" x14ac:dyDescent="0.25">
      <c r="A47" s="12" t="s">
        <v>208</v>
      </c>
      <c r="B47" s="13" t="s">
        <v>207</v>
      </c>
      <c r="C47" s="75">
        <v>154785</v>
      </c>
      <c r="D47" s="75">
        <v>156333</v>
      </c>
      <c r="E47" s="75">
        <v>159460</v>
      </c>
      <c r="F47" s="14">
        <v>154785</v>
      </c>
      <c r="G47" s="14">
        <v>156333</v>
      </c>
      <c r="H47" s="14">
        <v>159460</v>
      </c>
      <c r="I47" s="75">
        <f t="shared" si="2"/>
        <v>0</v>
      </c>
      <c r="J47" s="75">
        <f t="shared" si="2"/>
        <v>0</v>
      </c>
      <c r="K47" s="75">
        <f t="shared" si="2"/>
        <v>0</v>
      </c>
      <c r="L47" s="42"/>
      <c r="M47" s="42"/>
      <c r="N47" s="42"/>
    </row>
    <row r="48" spans="1:14" s="7" customFormat="1" ht="29.25" customHeight="1" x14ac:dyDescent="0.25">
      <c r="A48" s="4" t="s">
        <v>206</v>
      </c>
      <c r="B48" s="8" t="s">
        <v>205</v>
      </c>
      <c r="C48" s="72">
        <f t="shared" ref="C48:H48" si="11">C49+C50+C51</f>
        <v>17000</v>
      </c>
      <c r="D48" s="72">
        <f t="shared" si="11"/>
        <v>17500</v>
      </c>
      <c r="E48" s="72">
        <f t="shared" si="11"/>
        <v>17500</v>
      </c>
      <c r="F48" s="6">
        <f t="shared" si="11"/>
        <v>17000</v>
      </c>
      <c r="G48" s="6">
        <f t="shared" si="11"/>
        <v>17500</v>
      </c>
      <c r="H48" s="6">
        <f t="shared" si="11"/>
        <v>17500</v>
      </c>
      <c r="I48" s="72">
        <f t="shared" si="2"/>
        <v>0</v>
      </c>
      <c r="J48" s="72">
        <f t="shared" si="2"/>
        <v>0</v>
      </c>
      <c r="K48" s="72">
        <f t="shared" si="2"/>
        <v>0</v>
      </c>
      <c r="L48" s="57"/>
      <c r="M48" s="57"/>
      <c r="N48" s="57"/>
    </row>
    <row r="49" spans="1:14" ht="51.75" customHeight="1" x14ac:dyDescent="0.25">
      <c r="A49" s="9" t="s">
        <v>204</v>
      </c>
      <c r="B49" s="10" t="s">
        <v>203</v>
      </c>
      <c r="C49" s="86">
        <v>17000</v>
      </c>
      <c r="D49" s="86">
        <v>17500</v>
      </c>
      <c r="E49" s="86">
        <v>17500</v>
      </c>
      <c r="F49" s="11">
        <v>17000</v>
      </c>
      <c r="G49" s="11">
        <v>17500</v>
      </c>
      <c r="H49" s="11">
        <v>17500</v>
      </c>
      <c r="I49" s="86">
        <f t="shared" si="2"/>
        <v>0</v>
      </c>
      <c r="J49" s="86">
        <f t="shared" si="2"/>
        <v>0</v>
      </c>
      <c r="K49" s="86">
        <f t="shared" si="2"/>
        <v>0</v>
      </c>
      <c r="L49" s="56"/>
      <c r="M49" s="56"/>
      <c r="N49" s="56"/>
    </row>
    <row r="50" spans="1:14" ht="31.5" hidden="1" customHeight="1" x14ac:dyDescent="0.25">
      <c r="A50" s="9" t="s">
        <v>202</v>
      </c>
      <c r="B50" s="10" t="s">
        <v>201</v>
      </c>
      <c r="C50" s="86"/>
      <c r="D50" s="86"/>
      <c r="E50" s="86"/>
      <c r="F50" s="11"/>
      <c r="G50" s="11"/>
      <c r="H50" s="11"/>
      <c r="I50" s="86">
        <f t="shared" si="2"/>
        <v>0</v>
      </c>
      <c r="J50" s="86">
        <f t="shared" si="2"/>
        <v>0</v>
      </c>
      <c r="K50" s="86">
        <f t="shared" si="2"/>
        <v>0</v>
      </c>
      <c r="L50" s="56"/>
      <c r="M50" s="56"/>
      <c r="N50" s="56"/>
    </row>
    <row r="51" spans="1:14" ht="84" hidden="1" customHeight="1" x14ac:dyDescent="0.25">
      <c r="A51" s="9" t="s">
        <v>200</v>
      </c>
      <c r="B51" s="10" t="s">
        <v>199</v>
      </c>
      <c r="C51" s="86"/>
      <c r="D51" s="86"/>
      <c r="E51" s="86"/>
      <c r="F51" s="11"/>
      <c r="G51" s="11"/>
      <c r="H51" s="11"/>
      <c r="I51" s="86">
        <f t="shared" si="2"/>
        <v>0</v>
      </c>
      <c r="J51" s="86">
        <f t="shared" si="2"/>
        <v>0</v>
      </c>
      <c r="K51" s="86">
        <f t="shared" si="2"/>
        <v>0</v>
      </c>
      <c r="L51" s="56"/>
      <c r="M51" s="56"/>
      <c r="N51" s="56"/>
    </row>
    <row r="52" spans="1:14" s="7" customFormat="1" ht="32.25" hidden="1" customHeight="1" x14ac:dyDescent="0.25">
      <c r="A52" s="4" t="s">
        <v>198</v>
      </c>
      <c r="B52" s="8" t="s">
        <v>197</v>
      </c>
      <c r="C52" s="72">
        <v>0</v>
      </c>
      <c r="D52" s="72">
        <v>0</v>
      </c>
      <c r="E52" s="72">
        <v>0</v>
      </c>
      <c r="F52" s="6">
        <v>0</v>
      </c>
      <c r="G52" s="6">
        <v>0</v>
      </c>
      <c r="H52" s="6">
        <v>0</v>
      </c>
      <c r="I52" s="72">
        <f t="shared" si="2"/>
        <v>0</v>
      </c>
      <c r="J52" s="72">
        <f t="shared" si="2"/>
        <v>0</v>
      </c>
      <c r="K52" s="72">
        <f t="shared" si="2"/>
        <v>0</v>
      </c>
      <c r="L52" s="57"/>
      <c r="M52" s="57"/>
      <c r="N52" s="57"/>
    </row>
    <row r="53" spans="1:14" s="7" customFormat="1" ht="36.75" customHeight="1" x14ac:dyDescent="0.25">
      <c r="A53" s="4" t="s">
        <v>196</v>
      </c>
      <c r="B53" s="8" t="s">
        <v>195</v>
      </c>
      <c r="C53" s="72">
        <f t="shared" ref="C53:H53" si="12">C54+C55+C61+C62+C65</f>
        <v>130607.9</v>
      </c>
      <c r="D53" s="72">
        <f t="shared" si="12"/>
        <v>126587.6</v>
      </c>
      <c r="E53" s="72">
        <f t="shared" si="12"/>
        <v>129922.09999999999</v>
      </c>
      <c r="F53" s="6">
        <f t="shared" si="12"/>
        <v>130607.9</v>
      </c>
      <c r="G53" s="6">
        <f t="shared" si="12"/>
        <v>150758.1</v>
      </c>
      <c r="H53" s="6">
        <f t="shared" si="12"/>
        <v>150501.30000000002</v>
      </c>
      <c r="I53" s="72">
        <f t="shared" si="2"/>
        <v>0</v>
      </c>
      <c r="J53" s="72">
        <f t="shared" si="2"/>
        <v>24170.5</v>
      </c>
      <c r="K53" s="72">
        <f t="shared" si="2"/>
        <v>20579.200000000026</v>
      </c>
      <c r="L53" s="57"/>
      <c r="M53" s="57"/>
      <c r="N53" s="57"/>
    </row>
    <row r="54" spans="1:14" ht="21" hidden="1" customHeight="1" x14ac:dyDescent="0.25">
      <c r="A54" s="9" t="s">
        <v>194</v>
      </c>
      <c r="B54" s="10" t="s">
        <v>193</v>
      </c>
      <c r="C54" s="86">
        <v>0</v>
      </c>
      <c r="D54" s="86">
        <v>0</v>
      </c>
      <c r="E54" s="86">
        <v>0</v>
      </c>
      <c r="F54" s="11">
        <v>0</v>
      </c>
      <c r="G54" s="11">
        <v>0</v>
      </c>
      <c r="H54" s="11">
        <v>0</v>
      </c>
      <c r="I54" s="86">
        <f t="shared" si="2"/>
        <v>0</v>
      </c>
      <c r="J54" s="86">
        <f t="shared" si="2"/>
        <v>0</v>
      </c>
      <c r="K54" s="86">
        <f t="shared" si="2"/>
        <v>0</v>
      </c>
      <c r="L54" s="56"/>
      <c r="M54" s="56"/>
      <c r="N54" s="56"/>
    </row>
    <row r="55" spans="1:14" ht="81.75" customHeight="1" x14ac:dyDescent="0.25">
      <c r="A55" s="9" t="s">
        <v>192</v>
      </c>
      <c r="B55" s="18" t="s">
        <v>191</v>
      </c>
      <c r="C55" s="86">
        <f t="shared" ref="C55:H55" si="13">SUM(C56:C60)</f>
        <v>108763.29999999999</v>
      </c>
      <c r="D55" s="86">
        <f t="shared" si="13"/>
        <v>100599</v>
      </c>
      <c r="E55" s="86">
        <f t="shared" si="13"/>
        <v>103933.49999999999</v>
      </c>
      <c r="F55" s="11">
        <f t="shared" si="13"/>
        <v>108763.29999999999</v>
      </c>
      <c r="G55" s="11">
        <f t="shared" si="13"/>
        <v>124769.5</v>
      </c>
      <c r="H55" s="11">
        <f t="shared" si="13"/>
        <v>124512.7</v>
      </c>
      <c r="I55" s="86">
        <f t="shared" si="2"/>
        <v>0</v>
      </c>
      <c r="J55" s="86">
        <f t="shared" si="2"/>
        <v>24170.5</v>
      </c>
      <c r="K55" s="86">
        <f t="shared" si="2"/>
        <v>20579.200000000012</v>
      </c>
      <c r="L55" s="56"/>
      <c r="M55" s="56"/>
      <c r="N55" s="56"/>
    </row>
    <row r="56" spans="1:14" ht="83.25" customHeight="1" x14ac:dyDescent="0.25">
      <c r="A56" s="9" t="s">
        <v>190</v>
      </c>
      <c r="B56" s="19" t="s">
        <v>189</v>
      </c>
      <c r="C56" s="86">
        <v>97724.4</v>
      </c>
      <c r="D56" s="86">
        <v>90534.6</v>
      </c>
      <c r="E56" s="86">
        <v>94125.9</v>
      </c>
      <c r="F56" s="11">
        <v>97724.4</v>
      </c>
      <c r="G56" s="11">
        <v>114705.1</v>
      </c>
      <c r="H56" s="11">
        <v>114705.1</v>
      </c>
      <c r="I56" s="86">
        <f t="shared" si="2"/>
        <v>0</v>
      </c>
      <c r="J56" s="86">
        <f t="shared" si="2"/>
        <v>24170.5</v>
      </c>
      <c r="K56" s="86">
        <f t="shared" si="2"/>
        <v>20579.200000000012</v>
      </c>
      <c r="L56" s="56"/>
      <c r="M56" s="56"/>
      <c r="N56" s="56"/>
    </row>
    <row r="57" spans="1:14" ht="83.25" customHeight="1" x14ac:dyDescent="0.25">
      <c r="A57" s="9" t="s">
        <v>188</v>
      </c>
      <c r="B57" s="19" t="s">
        <v>187</v>
      </c>
      <c r="C57" s="86">
        <v>7123</v>
      </c>
      <c r="D57" s="86">
        <v>6148.5</v>
      </c>
      <c r="E57" s="86">
        <v>6005.7</v>
      </c>
      <c r="F57" s="11">
        <v>7123</v>
      </c>
      <c r="G57" s="11">
        <v>6148.5</v>
      </c>
      <c r="H57" s="11">
        <v>6005.7</v>
      </c>
      <c r="I57" s="86">
        <f t="shared" si="2"/>
        <v>0</v>
      </c>
      <c r="J57" s="86">
        <f t="shared" si="2"/>
        <v>0</v>
      </c>
      <c r="K57" s="86">
        <f t="shared" si="2"/>
        <v>0</v>
      </c>
      <c r="L57" s="56"/>
      <c r="M57" s="56"/>
      <c r="N57" s="56"/>
    </row>
    <row r="58" spans="1:14" ht="63.75" customHeight="1" x14ac:dyDescent="0.25">
      <c r="A58" s="9" t="s">
        <v>186</v>
      </c>
      <c r="B58" s="19" t="s">
        <v>185</v>
      </c>
      <c r="C58" s="86">
        <v>1828.5</v>
      </c>
      <c r="D58" s="86">
        <v>1828.5</v>
      </c>
      <c r="E58" s="86">
        <v>1828.5</v>
      </c>
      <c r="F58" s="11">
        <v>1828.5</v>
      </c>
      <c r="G58" s="11">
        <v>1828.5</v>
      </c>
      <c r="H58" s="11">
        <v>1828.5</v>
      </c>
      <c r="I58" s="86">
        <f t="shared" si="2"/>
        <v>0</v>
      </c>
      <c r="J58" s="86">
        <f t="shared" si="2"/>
        <v>0</v>
      </c>
      <c r="K58" s="86">
        <f t="shared" si="2"/>
        <v>0</v>
      </c>
      <c r="L58" s="56"/>
      <c r="M58" s="56"/>
      <c r="N58" s="56"/>
    </row>
    <row r="59" spans="1:14" ht="38.25" customHeight="1" x14ac:dyDescent="0.25">
      <c r="A59" s="20" t="s">
        <v>184</v>
      </c>
      <c r="B59" s="19" t="s">
        <v>183</v>
      </c>
      <c r="C59" s="86">
        <v>2087.4</v>
      </c>
      <c r="D59" s="86">
        <v>2087.4</v>
      </c>
      <c r="E59" s="86">
        <v>1973.4</v>
      </c>
      <c r="F59" s="11">
        <v>2087.4</v>
      </c>
      <c r="G59" s="11">
        <v>2087.4</v>
      </c>
      <c r="H59" s="11">
        <v>1973.4</v>
      </c>
      <c r="I59" s="86">
        <f t="shared" si="2"/>
        <v>0</v>
      </c>
      <c r="J59" s="86">
        <f t="shared" si="2"/>
        <v>0</v>
      </c>
      <c r="K59" s="86">
        <f t="shared" si="2"/>
        <v>0</v>
      </c>
      <c r="L59" s="56"/>
      <c r="M59" s="56"/>
      <c r="N59" s="56"/>
    </row>
    <row r="60" spans="1:14" ht="112.5" hidden="1" customHeight="1" x14ac:dyDescent="0.25">
      <c r="A60" s="20" t="s">
        <v>182</v>
      </c>
      <c r="B60" s="19" t="s">
        <v>181</v>
      </c>
      <c r="C60" s="86"/>
      <c r="D60" s="86"/>
      <c r="E60" s="86"/>
      <c r="F60" s="11"/>
      <c r="G60" s="11"/>
      <c r="H60" s="11"/>
      <c r="I60" s="86">
        <f t="shared" si="2"/>
        <v>0</v>
      </c>
      <c r="J60" s="86">
        <f t="shared" si="2"/>
        <v>0</v>
      </c>
      <c r="K60" s="86">
        <f t="shared" si="2"/>
        <v>0</v>
      </c>
      <c r="L60" s="56"/>
      <c r="M60" s="56"/>
      <c r="N60" s="56"/>
    </row>
    <row r="61" spans="1:14" ht="54" hidden="1" customHeight="1" x14ac:dyDescent="0.25">
      <c r="A61" s="9" t="s">
        <v>180</v>
      </c>
      <c r="B61" s="10" t="s">
        <v>179</v>
      </c>
      <c r="C61" s="86"/>
      <c r="D61" s="86"/>
      <c r="E61" s="86"/>
      <c r="F61" s="11"/>
      <c r="G61" s="11"/>
      <c r="H61" s="11"/>
      <c r="I61" s="86">
        <f t="shared" si="2"/>
        <v>0</v>
      </c>
      <c r="J61" s="86">
        <f t="shared" si="2"/>
        <v>0</v>
      </c>
      <c r="K61" s="86">
        <f t="shared" si="2"/>
        <v>0</v>
      </c>
      <c r="L61" s="56"/>
      <c r="M61" s="56"/>
      <c r="N61" s="56"/>
    </row>
    <row r="62" spans="1:14" ht="80.25" customHeight="1" x14ac:dyDescent="0.25">
      <c r="A62" s="9" t="s">
        <v>177</v>
      </c>
      <c r="B62" s="10" t="s">
        <v>178</v>
      </c>
      <c r="C62" s="86">
        <f t="shared" ref="C62:H62" si="14">SUM(C63:C64)</f>
        <v>18850</v>
      </c>
      <c r="D62" s="86">
        <f t="shared" si="14"/>
        <v>22350</v>
      </c>
      <c r="E62" s="86">
        <f t="shared" si="14"/>
        <v>22350</v>
      </c>
      <c r="F62" s="11">
        <f t="shared" si="14"/>
        <v>18850</v>
      </c>
      <c r="G62" s="11">
        <f t="shared" si="14"/>
        <v>22350</v>
      </c>
      <c r="H62" s="11">
        <f t="shared" si="14"/>
        <v>22350</v>
      </c>
      <c r="I62" s="86">
        <f t="shared" si="2"/>
        <v>0</v>
      </c>
      <c r="J62" s="86">
        <f t="shared" si="2"/>
        <v>0</v>
      </c>
      <c r="K62" s="86">
        <f t="shared" si="2"/>
        <v>0</v>
      </c>
      <c r="L62" s="56"/>
      <c r="M62" s="56"/>
      <c r="N62" s="56"/>
    </row>
    <row r="63" spans="1:14" s="15" customFormat="1" ht="38.25" hidden="1" customHeight="1" x14ac:dyDescent="0.25">
      <c r="A63" s="12" t="s">
        <v>177</v>
      </c>
      <c r="B63" s="13" t="s">
        <v>176</v>
      </c>
      <c r="C63" s="75">
        <v>18500</v>
      </c>
      <c r="D63" s="75">
        <v>22000</v>
      </c>
      <c r="E63" s="75">
        <v>22000</v>
      </c>
      <c r="F63" s="14">
        <v>18500</v>
      </c>
      <c r="G63" s="14">
        <v>22000</v>
      </c>
      <c r="H63" s="14">
        <v>22000</v>
      </c>
      <c r="I63" s="75">
        <f t="shared" si="2"/>
        <v>0</v>
      </c>
      <c r="J63" s="75">
        <f t="shared" si="2"/>
        <v>0</v>
      </c>
      <c r="K63" s="75">
        <f t="shared" si="2"/>
        <v>0</v>
      </c>
      <c r="L63" s="42"/>
      <c r="M63" s="42"/>
      <c r="N63" s="42"/>
    </row>
    <row r="64" spans="1:14" s="15" customFormat="1" ht="75" hidden="1" customHeight="1" x14ac:dyDescent="0.25">
      <c r="A64" s="12" t="s">
        <v>175</v>
      </c>
      <c r="B64" s="13" t="s">
        <v>174</v>
      </c>
      <c r="C64" s="75">
        <v>350</v>
      </c>
      <c r="D64" s="75">
        <v>350</v>
      </c>
      <c r="E64" s="75">
        <v>350</v>
      </c>
      <c r="F64" s="14">
        <v>350</v>
      </c>
      <c r="G64" s="14">
        <v>350</v>
      </c>
      <c r="H64" s="14">
        <v>350</v>
      </c>
      <c r="I64" s="75">
        <f t="shared" si="2"/>
        <v>0</v>
      </c>
      <c r="J64" s="75">
        <f t="shared" si="2"/>
        <v>0</v>
      </c>
      <c r="K64" s="75">
        <f t="shared" si="2"/>
        <v>0</v>
      </c>
      <c r="L64" s="42"/>
      <c r="M64" s="42"/>
      <c r="N64" s="42"/>
    </row>
    <row r="65" spans="1:14" ht="94.5" customHeight="1" x14ac:dyDescent="0.25">
      <c r="A65" s="9" t="s">
        <v>173</v>
      </c>
      <c r="B65" s="10" t="s">
        <v>172</v>
      </c>
      <c r="C65" s="86">
        <f t="shared" ref="C65:H65" si="15">SUM(C66:C67)</f>
        <v>2994.6</v>
      </c>
      <c r="D65" s="86">
        <f t="shared" si="15"/>
        <v>3638.6000000000004</v>
      </c>
      <c r="E65" s="86">
        <f t="shared" si="15"/>
        <v>3638.6000000000004</v>
      </c>
      <c r="F65" s="11">
        <f t="shared" si="15"/>
        <v>2994.6</v>
      </c>
      <c r="G65" s="11">
        <f t="shared" si="15"/>
        <v>3638.6000000000004</v>
      </c>
      <c r="H65" s="11">
        <f t="shared" si="15"/>
        <v>3638.6000000000004</v>
      </c>
      <c r="I65" s="86">
        <f t="shared" si="2"/>
        <v>0</v>
      </c>
      <c r="J65" s="86">
        <f t="shared" si="2"/>
        <v>0</v>
      </c>
      <c r="K65" s="86">
        <f t="shared" si="2"/>
        <v>0</v>
      </c>
      <c r="L65" s="56"/>
      <c r="M65" s="56"/>
      <c r="N65" s="56"/>
    </row>
    <row r="66" spans="1:14" s="15" customFormat="1" ht="50.25" hidden="1" customHeight="1" x14ac:dyDescent="0.25">
      <c r="A66" s="12" t="s">
        <v>171</v>
      </c>
      <c r="B66" s="13" t="s">
        <v>170</v>
      </c>
      <c r="C66" s="75">
        <v>1454.8</v>
      </c>
      <c r="D66" s="75">
        <v>2098.8000000000002</v>
      </c>
      <c r="E66" s="75">
        <v>2098.8000000000002</v>
      </c>
      <c r="F66" s="14">
        <v>1454.8</v>
      </c>
      <c r="G66" s="14">
        <v>2098.8000000000002</v>
      </c>
      <c r="H66" s="14">
        <v>2098.8000000000002</v>
      </c>
      <c r="I66" s="75">
        <f t="shared" si="2"/>
        <v>0</v>
      </c>
      <c r="J66" s="75">
        <f t="shared" si="2"/>
        <v>0</v>
      </c>
      <c r="K66" s="75">
        <f t="shared" si="2"/>
        <v>0</v>
      </c>
      <c r="L66" s="42"/>
      <c r="M66" s="42"/>
      <c r="N66" s="42"/>
    </row>
    <row r="67" spans="1:14" s="15" customFormat="1" ht="51.75" hidden="1" customHeight="1" x14ac:dyDescent="0.25">
      <c r="A67" s="12" t="s">
        <v>169</v>
      </c>
      <c r="B67" s="13" t="s">
        <v>168</v>
      </c>
      <c r="C67" s="75">
        <v>1539.8</v>
      </c>
      <c r="D67" s="75">
        <v>1539.8</v>
      </c>
      <c r="E67" s="75">
        <v>1539.8</v>
      </c>
      <c r="F67" s="14">
        <v>1539.8</v>
      </c>
      <c r="G67" s="14">
        <v>1539.8</v>
      </c>
      <c r="H67" s="14">
        <v>1539.8</v>
      </c>
      <c r="I67" s="75">
        <f t="shared" si="2"/>
        <v>0</v>
      </c>
      <c r="J67" s="75">
        <f t="shared" si="2"/>
        <v>0</v>
      </c>
      <c r="K67" s="75">
        <f t="shared" si="2"/>
        <v>0</v>
      </c>
      <c r="L67" s="42"/>
      <c r="M67" s="42"/>
      <c r="N67" s="42"/>
    </row>
    <row r="68" spans="1:14" s="7" customFormat="1" ht="29.25" customHeight="1" x14ac:dyDescent="0.25">
      <c r="A68" s="4" t="s">
        <v>167</v>
      </c>
      <c r="B68" s="8" t="s">
        <v>166</v>
      </c>
      <c r="C68" s="72">
        <f t="shared" ref="C68:H68" si="16">C69</f>
        <v>2553</v>
      </c>
      <c r="D68" s="72">
        <f t="shared" si="16"/>
        <v>2588</v>
      </c>
      <c r="E68" s="72">
        <f t="shared" si="16"/>
        <v>2625</v>
      </c>
      <c r="F68" s="6">
        <f t="shared" si="16"/>
        <v>2553</v>
      </c>
      <c r="G68" s="6">
        <f t="shared" si="16"/>
        <v>2588</v>
      </c>
      <c r="H68" s="6">
        <f t="shared" si="16"/>
        <v>2625</v>
      </c>
      <c r="I68" s="72">
        <f t="shared" si="2"/>
        <v>0</v>
      </c>
      <c r="J68" s="72">
        <f t="shared" si="2"/>
        <v>0</v>
      </c>
      <c r="K68" s="72">
        <f t="shared" si="2"/>
        <v>0</v>
      </c>
      <c r="L68" s="57"/>
      <c r="M68" s="57"/>
      <c r="N68" s="57"/>
    </row>
    <row r="69" spans="1:14" ht="29.25" customHeight="1" x14ac:dyDescent="0.25">
      <c r="A69" s="9" t="s">
        <v>165</v>
      </c>
      <c r="B69" s="10" t="s">
        <v>164</v>
      </c>
      <c r="C69" s="86">
        <f t="shared" ref="C69:H69" si="17">SUM(C70:C73)</f>
        <v>2553</v>
      </c>
      <c r="D69" s="86">
        <f t="shared" si="17"/>
        <v>2588</v>
      </c>
      <c r="E69" s="86">
        <f t="shared" si="17"/>
        <v>2625</v>
      </c>
      <c r="F69" s="11">
        <f t="shared" si="17"/>
        <v>2553</v>
      </c>
      <c r="G69" s="11">
        <f t="shared" si="17"/>
        <v>2588</v>
      </c>
      <c r="H69" s="11">
        <f t="shared" si="17"/>
        <v>2625</v>
      </c>
      <c r="I69" s="86">
        <f t="shared" si="2"/>
        <v>0</v>
      </c>
      <c r="J69" s="86">
        <f t="shared" si="2"/>
        <v>0</v>
      </c>
      <c r="K69" s="86">
        <f t="shared" si="2"/>
        <v>0</v>
      </c>
      <c r="L69" s="56"/>
      <c r="M69" s="56"/>
      <c r="N69" s="56"/>
    </row>
    <row r="70" spans="1:14" s="15" customFormat="1" ht="33.75" hidden="1" customHeight="1" x14ac:dyDescent="0.25">
      <c r="A70" s="12" t="s">
        <v>163</v>
      </c>
      <c r="B70" s="13" t="s">
        <v>162</v>
      </c>
      <c r="C70" s="75">
        <v>1250</v>
      </c>
      <c r="D70" s="75">
        <v>1260</v>
      </c>
      <c r="E70" s="75">
        <v>1275</v>
      </c>
      <c r="F70" s="14">
        <v>1250</v>
      </c>
      <c r="G70" s="14">
        <v>1260</v>
      </c>
      <c r="H70" s="14">
        <v>1275</v>
      </c>
      <c r="I70" s="75">
        <f t="shared" si="2"/>
        <v>0</v>
      </c>
      <c r="J70" s="75">
        <f t="shared" si="2"/>
        <v>0</v>
      </c>
      <c r="K70" s="75">
        <f t="shared" si="2"/>
        <v>0</v>
      </c>
      <c r="L70" s="42"/>
      <c r="M70" s="42"/>
      <c r="N70" s="42"/>
    </row>
    <row r="71" spans="1:14" s="15" customFormat="1" ht="24" hidden="1" customHeight="1" x14ac:dyDescent="0.25">
      <c r="A71" s="12" t="s">
        <v>161</v>
      </c>
      <c r="B71" s="13" t="s">
        <v>160</v>
      </c>
      <c r="C71" s="75">
        <v>1303</v>
      </c>
      <c r="D71" s="75">
        <v>1328</v>
      </c>
      <c r="E71" s="75">
        <v>1350</v>
      </c>
      <c r="F71" s="14">
        <v>1303</v>
      </c>
      <c r="G71" s="14">
        <v>1328</v>
      </c>
      <c r="H71" s="14">
        <v>1350</v>
      </c>
      <c r="I71" s="75">
        <f t="shared" si="2"/>
        <v>0</v>
      </c>
      <c r="J71" s="75">
        <f t="shared" si="2"/>
        <v>0</v>
      </c>
      <c r="K71" s="75">
        <f t="shared" si="2"/>
        <v>0</v>
      </c>
      <c r="L71" s="42"/>
      <c r="M71" s="42"/>
      <c r="N71" s="42"/>
    </row>
    <row r="72" spans="1:14" s="15" customFormat="1" ht="24" hidden="1" customHeight="1" x14ac:dyDescent="0.25">
      <c r="A72" s="12" t="s">
        <v>159</v>
      </c>
      <c r="B72" s="13" t="s">
        <v>158</v>
      </c>
      <c r="C72" s="75"/>
      <c r="D72" s="75"/>
      <c r="E72" s="75"/>
      <c r="F72" s="14"/>
      <c r="G72" s="14"/>
      <c r="H72" s="14"/>
      <c r="I72" s="75">
        <f t="shared" si="2"/>
        <v>0</v>
      </c>
      <c r="J72" s="75">
        <f t="shared" si="2"/>
        <v>0</v>
      </c>
      <c r="K72" s="75">
        <f t="shared" si="2"/>
        <v>0</v>
      </c>
      <c r="L72" s="42"/>
      <c r="M72" s="42"/>
      <c r="N72" s="42"/>
    </row>
    <row r="73" spans="1:14" s="15" customFormat="1" ht="24" hidden="1" customHeight="1" x14ac:dyDescent="0.25">
      <c r="A73" s="12" t="s">
        <v>157</v>
      </c>
      <c r="B73" s="13" t="s">
        <v>156</v>
      </c>
      <c r="C73" s="75"/>
      <c r="D73" s="75"/>
      <c r="E73" s="75"/>
      <c r="F73" s="14"/>
      <c r="G73" s="14"/>
      <c r="H73" s="14"/>
      <c r="I73" s="75">
        <f t="shared" si="2"/>
        <v>0</v>
      </c>
      <c r="J73" s="75">
        <f t="shared" si="2"/>
        <v>0</v>
      </c>
      <c r="K73" s="75">
        <f t="shared" si="2"/>
        <v>0</v>
      </c>
      <c r="L73" s="42"/>
      <c r="M73" s="42"/>
      <c r="N73" s="42"/>
    </row>
    <row r="74" spans="1:14" s="15" customFormat="1" ht="52.5" hidden="1" customHeight="1" x14ac:dyDescent="0.25">
      <c r="A74" s="12" t="s">
        <v>288</v>
      </c>
      <c r="B74" s="13" t="s">
        <v>287</v>
      </c>
      <c r="C74" s="75"/>
      <c r="D74" s="75"/>
      <c r="E74" s="75"/>
      <c r="F74" s="14"/>
      <c r="G74" s="14"/>
      <c r="H74" s="14"/>
      <c r="I74" s="75">
        <f t="shared" si="2"/>
        <v>0</v>
      </c>
      <c r="J74" s="75"/>
      <c r="K74" s="75"/>
      <c r="L74" s="42"/>
      <c r="M74" s="42"/>
      <c r="N74" s="42"/>
    </row>
    <row r="75" spans="1:14" s="7" customFormat="1" ht="33.75" customHeight="1" x14ac:dyDescent="0.25">
      <c r="A75" s="4" t="s">
        <v>155</v>
      </c>
      <c r="B75" s="8" t="s">
        <v>154</v>
      </c>
      <c r="C75" s="72">
        <f>C76+C77+C81+C82</f>
        <v>153533.9</v>
      </c>
      <c r="D75" s="72">
        <f t="shared" ref="D75:H75" si="18">D76+D77+D81+D82</f>
        <v>143533.9</v>
      </c>
      <c r="E75" s="72">
        <f t="shared" si="18"/>
        <v>143533.9</v>
      </c>
      <c r="F75" s="6">
        <f t="shared" si="18"/>
        <v>174533.9</v>
      </c>
      <c r="G75" s="6">
        <f t="shared" si="18"/>
        <v>183533.9</v>
      </c>
      <c r="H75" s="6">
        <f t="shared" si="18"/>
        <v>183533.9</v>
      </c>
      <c r="I75" s="72">
        <f t="shared" si="2"/>
        <v>21000</v>
      </c>
      <c r="J75" s="72">
        <f t="shared" si="2"/>
        <v>40000</v>
      </c>
      <c r="K75" s="72">
        <f t="shared" si="2"/>
        <v>40000</v>
      </c>
      <c r="L75" s="57"/>
      <c r="M75" s="57"/>
      <c r="N75" s="57"/>
    </row>
    <row r="76" spans="1:14" ht="52.5" hidden="1" customHeight="1" x14ac:dyDescent="0.25">
      <c r="A76" s="9" t="s">
        <v>153</v>
      </c>
      <c r="B76" s="10" t="s">
        <v>152</v>
      </c>
      <c r="C76" s="86">
        <v>0</v>
      </c>
      <c r="D76" s="86">
        <v>0</v>
      </c>
      <c r="E76" s="86">
        <v>0</v>
      </c>
      <c r="F76" s="11"/>
      <c r="G76" s="11"/>
      <c r="H76" s="11"/>
      <c r="I76" s="86">
        <f t="shared" si="2"/>
        <v>0</v>
      </c>
      <c r="J76" s="86">
        <f t="shared" si="2"/>
        <v>0</v>
      </c>
      <c r="K76" s="86">
        <f t="shared" si="2"/>
        <v>0</v>
      </c>
      <c r="L76" s="56"/>
      <c r="M76" s="56"/>
      <c r="N76" s="56"/>
    </row>
    <row r="77" spans="1:14" ht="36" customHeight="1" x14ac:dyDescent="0.25">
      <c r="A77" s="9" t="s">
        <v>149</v>
      </c>
      <c r="B77" s="10" t="s">
        <v>151</v>
      </c>
      <c r="C77" s="86">
        <f t="shared" ref="C77:H77" si="19">SUM(C78:C80)</f>
        <v>4137.6000000000004</v>
      </c>
      <c r="D77" s="86">
        <f t="shared" si="19"/>
        <v>4137.6000000000004</v>
      </c>
      <c r="E77" s="86">
        <f t="shared" si="19"/>
        <v>4137.6000000000004</v>
      </c>
      <c r="F77" s="11">
        <f t="shared" si="19"/>
        <v>4137.6000000000004</v>
      </c>
      <c r="G77" s="11">
        <f t="shared" si="19"/>
        <v>4137.6000000000004</v>
      </c>
      <c r="H77" s="11">
        <f t="shared" si="19"/>
        <v>4137.6000000000004</v>
      </c>
      <c r="I77" s="86">
        <f t="shared" si="2"/>
        <v>0</v>
      </c>
      <c r="J77" s="86">
        <f t="shared" si="2"/>
        <v>0</v>
      </c>
      <c r="K77" s="86">
        <f t="shared" si="2"/>
        <v>0</v>
      </c>
      <c r="L77" s="56"/>
      <c r="M77" s="56"/>
      <c r="N77" s="56"/>
    </row>
    <row r="78" spans="1:14" s="15" customFormat="1" ht="33" hidden="1" customHeight="1" x14ac:dyDescent="0.25">
      <c r="A78" s="12" t="s">
        <v>149</v>
      </c>
      <c r="B78" s="13" t="s">
        <v>334</v>
      </c>
      <c r="C78" s="75">
        <v>4137.6000000000004</v>
      </c>
      <c r="D78" s="75">
        <v>4137.6000000000004</v>
      </c>
      <c r="E78" s="75">
        <v>4137.6000000000004</v>
      </c>
      <c r="F78" s="14">
        <v>4137.6000000000004</v>
      </c>
      <c r="G78" s="14">
        <v>4137.6000000000004</v>
      </c>
      <c r="H78" s="14">
        <v>4137.6000000000004</v>
      </c>
      <c r="I78" s="75">
        <f t="shared" si="2"/>
        <v>0</v>
      </c>
      <c r="J78" s="75">
        <f t="shared" si="2"/>
        <v>0</v>
      </c>
      <c r="K78" s="75">
        <f t="shared" si="2"/>
        <v>0</v>
      </c>
      <c r="L78" s="42"/>
      <c r="M78" s="42"/>
      <c r="N78" s="42"/>
    </row>
    <row r="79" spans="1:14" s="15" customFormat="1" ht="33" hidden="1" customHeight="1" x14ac:dyDescent="0.25">
      <c r="A79" s="12" t="s">
        <v>149</v>
      </c>
      <c r="B79" s="13" t="s">
        <v>150</v>
      </c>
      <c r="C79" s="75"/>
      <c r="D79" s="75"/>
      <c r="E79" s="75"/>
      <c r="F79" s="14"/>
      <c r="G79" s="14"/>
      <c r="H79" s="14"/>
      <c r="I79" s="75">
        <f t="shared" si="2"/>
        <v>0</v>
      </c>
      <c r="J79" s="75">
        <f t="shared" si="2"/>
        <v>0</v>
      </c>
      <c r="K79" s="75">
        <f t="shared" si="2"/>
        <v>0</v>
      </c>
      <c r="L79" s="42"/>
      <c r="M79" s="42"/>
      <c r="N79" s="42"/>
    </row>
    <row r="80" spans="1:14" s="15" customFormat="1" ht="53.25" hidden="1" customHeight="1" x14ac:dyDescent="0.25">
      <c r="A80" s="12" t="s">
        <v>149</v>
      </c>
      <c r="B80" s="13" t="s">
        <v>148</v>
      </c>
      <c r="C80" s="75"/>
      <c r="D80" s="75"/>
      <c r="E80" s="75"/>
      <c r="F80" s="14"/>
      <c r="G80" s="14"/>
      <c r="H80" s="14"/>
      <c r="I80" s="75">
        <f t="shared" si="2"/>
        <v>0</v>
      </c>
      <c r="J80" s="75">
        <f t="shared" si="2"/>
        <v>0</v>
      </c>
      <c r="K80" s="75">
        <f t="shared" si="2"/>
        <v>0</v>
      </c>
      <c r="L80" s="42"/>
      <c r="M80" s="42"/>
      <c r="N80" s="42"/>
    </row>
    <row r="81" spans="1:14" ht="36" customHeight="1" x14ac:dyDescent="0.25">
      <c r="A81" s="9" t="s">
        <v>147</v>
      </c>
      <c r="B81" s="10" t="s">
        <v>146</v>
      </c>
      <c r="C81" s="86">
        <v>6420.4</v>
      </c>
      <c r="D81" s="86">
        <v>6420.4</v>
      </c>
      <c r="E81" s="86">
        <v>6420.4</v>
      </c>
      <c r="F81" s="11">
        <v>6420.4</v>
      </c>
      <c r="G81" s="11">
        <v>6420.4</v>
      </c>
      <c r="H81" s="11">
        <v>6420.4</v>
      </c>
      <c r="I81" s="86">
        <f t="shared" si="2"/>
        <v>0</v>
      </c>
      <c r="J81" s="86">
        <f t="shared" si="2"/>
        <v>0</v>
      </c>
      <c r="K81" s="86">
        <f t="shared" si="2"/>
        <v>0</v>
      </c>
      <c r="L81" s="56"/>
      <c r="M81" s="56"/>
      <c r="N81" s="56"/>
    </row>
    <row r="82" spans="1:14" ht="30" customHeight="1" x14ac:dyDescent="0.25">
      <c r="A82" s="9" t="s">
        <v>145</v>
      </c>
      <c r="B82" s="10" t="s">
        <v>144</v>
      </c>
      <c r="C82" s="86">
        <f t="shared" ref="C82:H82" si="20">C83+C90+C93</f>
        <v>142975.9</v>
      </c>
      <c r="D82" s="86">
        <f t="shared" si="20"/>
        <v>132975.9</v>
      </c>
      <c r="E82" s="86">
        <f t="shared" si="20"/>
        <v>132975.9</v>
      </c>
      <c r="F82" s="11">
        <f t="shared" si="20"/>
        <v>163975.9</v>
      </c>
      <c r="G82" s="11">
        <f t="shared" si="20"/>
        <v>172975.9</v>
      </c>
      <c r="H82" s="11">
        <f t="shared" si="20"/>
        <v>172975.9</v>
      </c>
      <c r="I82" s="86">
        <f t="shared" si="2"/>
        <v>21000</v>
      </c>
      <c r="J82" s="86">
        <f t="shared" si="2"/>
        <v>40000</v>
      </c>
      <c r="K82" s="86">
        <f t="shared" si="2"/>
        <v>40000</v>
      </c>
      <c r="L82" s="56"/>
      <c r="M82" s="56"/>
      <c r="N82" s="56"/>
    </row>
    <row r="83" spans="1:14" ht="23.25" hidden="1" customHeight="1" x14ac:dyDescent="0.25">
      <c r="A83" s="9" t="s">
        <v>145</v>
      </c>
      <c r="B83" s="19" t="s">
        <v>144</v>
      </c>
      <c r="C83" s="86">
        <f t="shared" ref="C83:H83" si="21">SUM(C84:C89)</f>
        <v>15000</v>
      </c>
      <c r="D83" s="86">
        <f t="shared" si="21"/>
        <v>5000</v>
      </c>
      <c r="E83" s="86">
        <f t="shared" si="21"/>
        <v>5000</v>
      </c>
      <c r="F83" s="11">
        <f t="shared" si="21"/>
        <v>36000</v>
      </c>
      <c r="G83" s="11">
        <f t="shared" si="21"/>
        <v>45000</v>
      </c>
      <c r="H83" s="11">
        <f t="shared" si="21"/>
        <v>45000</v>
      </c>
      <c r="I83" s="86">
        <f t="shared" si="2"/>
        <v>21000</v>
      </c>
      <c r="J83" s="86">
        <f t="shared" si="2"/>
        <v>40000</v>
      </c>
      <c r="K83" s="86">
        <f t="shared" si="2"/>
        <v>40000</v>
      </c>
      <c r="L83" s="56"/>
      <c r="M83" s="56"/>
      <c r="N83" s="56"/>
    </row>
    <row r="84" spans="1:14" s="15" customFormat="1" ht="33" hidden="1" customHeight="1" x14ac:dyDescent="0.25">
      <c r="A84" s="12" t="s">
        <v>145</v>
      </c>
      <c r="B84" s="21" t="s">
        <v>144</v>
      </c>
      <c r="C84" s="75"/>
      <c r="D84" s="75"/>
      <c r="E84" s="75"/>
      <c r="F84" s="14"/>
      <c r="G84" s="14"/>
      <c r="H84" s="14"/>
      <c r="I84" s="75">
        <f t="shared" si="2"/>
        <v>0</v>
      </c>
      <c r="J84" s="75">
        <f t="shared" si="2"/>
        <v>0</v>
      </c>
      <c r="K84" s="75">
        <f t="shared" si="2"/>
        <v>0</v>
      </c>
      <c r="L84" s="42"/>
      <c r="M84" s="42"/>
      <c r="N84" s="42"/>
    </row>
    <row r="85" spans="1:14" s="15" customFormat="1" ht="33" hidden="1" customHeight="1" x14ac:dyDescent="0.25">
      <c r="A85" s="12" t="s">
        <v>145</v>
      </c>
      <c r="B85" s="21" t="s">
        <v>293</v>
      </c>
      <c r="C85" s="75"/>
      <c r="D85" s="75"/>
      <c r="E85" s="75"/>
      <c r="F85" s="14"/>
      <c r="G85" s="14"/>
      <c r="H85" s="14"/>
      <c r="I85" s="75"/>
      <c r="J85" s="75"/>
      <c r="K85" s="75"/>
      <c r="L85" s="42"/>
      <c r="M85" s="42"/>
      <c r="N85" s="42"/>
    </row>
    <row r="86" spans="1:14" s="15" customFormat="1" ht="33" hidden="1" customHeight="1" x14ac:dyDescent="0.25">
      <c r="A86" s="12" t="s">
        <v>145</v>
      </c>
      <c r="B86" s="21" t="s">
        <v>294</v>
      </c>
      <c r="C86" s="75"/>
      <c r="D86" s="75"/>
      <c r="E86" s="75"/>
      <c r="F86" s="14"/>
      <c r="G86" s="14"/>
      <c r="H86" s="14"/>
      <c r="I86" s="75"/>
      <c r="J86" s="75"/>
      <c r="K86" s="75"/>
      <c r="L86" s="42"/>
      <c r="M86" s="42"/>
      <c r="N86" s="42"/>
    </row>
    <row r="87" spans="1:14" s="15" customFormat="1" ht="33" hidden="1" customHeight="1" x14ac:dyDescent="0.25">
      <c r="A87" s="12" t="s">
        <v>145</v>
      </c>
      <c r="B87" s="21" t="s">
        <v>295</v>
      </c>
      <c r="C87" s="75"/>
      <c r="D87" s="75"/>
      <c r="E87" s="75"/>
      <c r="F87" s="14"/>
      <c r="G87" s="14"/>
      <c r="H87" s="14"/>
      <c r="I87" s="75"/>
      <c r="J87" s="75"/>
      <c r="K87" s="75"/>
      <c r="L87" s="42"/>
      <c r="M87" s="42"/>
      <c r="N87" s="42"/>
    </row>
    <row r="88" spans="1:14" s="15" customFormat="1" ht="20.25" hidden="1" customHeight="1" x14ac:dyDescent="0.25">
      <c r="A88" s="58" t="s">
        <v>143</v>
      </c>
      <c r="B88" s="21" t="s">
        <v>142</v>
      </c>
      <c r="C88" s="75">
        <v>5000</v>
      </c>
      <c r="D88" s="75"/>
      <c r="E88" s="75"/>
      <c r="F88" s="14">
        <v>5000</v>
      </c>
      <c r="G88" s="14">
        <v>10000</v>
      </c>
      <c r="H88" s="14">
        <v>10000</v>
      </c>
      <c r="I88" s="75">
        <f t="shared" si="2"/>
        <v>0</v>
      </c>
      <c r="J88" s="75">
        <f t="shared" si="2"/>
        <v>10000</v>
      </c>
      <c r="K88" s="75">
        <f t="shared" si="2"/>
        <v>10000</v>
      </c>
      <c r="L88" s="42"/>
      <c r="M88" s="42"/>
      <c r="N88" s="42"/>
    </row>
    <row r="89" spans="1:14" s="15" customFormat="1" ht="20.25" hidden="1" customHeight="1" x14ac:dyDescent="0.25">
      <c r="A89" s="58" t="s">
        <v>141</v>
      </c>
      <c r="B89" s="21" t="s">
        <v>140</v>
      </c>
      <c r="C89" s="75">
        <v>10000</v>
      </c>
      <c r="D89" s="75">
        <v>5000</v>
      </c>
      <c r="E89" s="75">
        <v>5000</v>
      </c>
      <c r="F89" s="14">
        <v>31000</v>
      </c>
      <c r="G89" s="14">
        <v>35000</v>
      </c>
      <c r="H89" s="14">
        <v>35000</v>
      </c>
      <c r="I89" s="75">
        <f t="shared" ref="I89:K104" si="22">F89-C89</f>
        <v>21000</v>
      </c>
      <c r="J89" s="75">
        <f t="shared" si="22"/>
        <v>30000</v>
      </c>
      <c r="K89" s="75">
        <f t="shared" si="22"/>
        <v>30000</v>
      </c>
      <c r="L89" s="42"/>
      <c r="M89" s="42"/>
      <c r="N89" s="42"/>
    </row>
    <row r="90" spans="1:14" ht="41.25" hidden="1" customHeight="1" x14ac:dyDescent="0.25">
      <c r="A90" s="9" t="s">
        <v>137</v>
      </c>
      <c r="B90" s="19" t="s">
        <v>139</v>
      </c>
      <c r="C90" s="86">
        <f t="shared" ref="C90:H90" si="23">C91+C92</f>
        <v>1402.4</v>
      </c>
      <c r="D90" s="86">
        <f t="shared" si="23"/>
        <v>1402.4</v>
      </c>
      <c r="E90" s="86">
        <f t="shared" si="23"/>
        <v>1402.4</v>
      </c>
      <c r="F90" s="11">
        <f t="shared" si="23"/>
        <v>1402.4</v>
      </c>
      <c r="G90" s="11">
        <f t="shared" si="23"/>
        <v>1402.4</v>
      </c>
      <c r="H90" s="11">
        <f t="shared" si="23"/>
        <v>1402.4</v>
      </c>
      <c r="I90" s="86">
        <f t="shared" si="22"/>
        <v>0</v>
      </c>
      <c r="J90" s="86">
        <f t="shared" si="22"/>
        <v>0</v>
      </c>
      <c r="K90" s="86">
        <f t="shared" si="22"/>
        <v>0</v>
      </c>
      <c r="L90" s="56"/>
      <c r="M90" s="56"/>
      <c r="N90" s="56"/>
    </row>
    <row r="91" spans="1:14" s="15" customFormat="1" ht="21" hidden="1" customHeight="1" x14ac:dyDescent="0.25">
      <c r="A91" s="58" t="s">
        <v>137</v>
      </c>
      <c r="B91" s="21" t="s">
        <v>138</v>
      </c>
      <c r="C91" s="75">
        <v>751.8</v>
      </c>
      <c r="D91" s="75">
        <v>751.8</v>
      </c>
      <c r="E91" s="75">
        <v>751.8</v>
      </c>
      <c r="F91" s="14">
        <v>751.8</v>
      </c>
      <c r="G91" s="14">
        <v>751.8</v>
      </c>
      <c r="H91" s="14">
        <v>751.8</v>
      </c>
      <c r="I91" s="75">
        <f t="shared" si="22"/>
        <v>0</v>
      </c>
      <c r="J91" s="75">
        <f t="shared" si="22"/>
        <v>0</v>
      </c>
      <c r="K91" s="75">
        <f t="shared" si="22"/>
        <v>0</v>
      </c>
      <c r="L91" s="42"/>
      <c r="M91" s="42"/>
      <c r="N91" s="42"/>
    </row>
    <row r="92" spans="1:14" s="15" customFormat="1" ht="50.25" hidden="1" customHeight="1" x14ac:dyDescent="0.25">
      <c r="A92" s="58" t="s">
        <v>137</v>
      </c>
      <c r="B92" s="21" t="s">
        <v>136</v>
      </c>
      <c r="C92" s="75">
        <v>650.6</v>
      </c>
      <c r="D92" s="75">
        <v>650.6</v>
      </c>
      <c r="E92" s="75">
        <v>650.6</v>
      </c>
      <c r="F92" s="14">
        <v>650.6</v>
      </c>
      <c r="G92" s="14">
        <v>650.6</v>
      </c>
      <c r="H92" s="14">
        <v>650.6</v>
      </c>
      <c r="I92" s="75">
        <f t="shared" si="22"/>
        <v>0</v>
      </c>
      <c r="J92" s="75">
        <f t="shared" si="22"/>
        <v>0</v>
      </c>
      <c r="K92" s="75">
        <f t="shared" si="22"/>
        <v>0</v>
      </c>
      <c r="L92" s="42"/>
      <c r="M92" s="42"/>
      <c r="N92" s="42"/>
    </row>
    <row r="93" spans="1:14" ht="34.5" hidden="1" customHeight="1" x14ac:dyDescent="0.25">
      <c r="A93" s="9" t="s">
        <v>134</v>
      </c>
      <c r="B93" s="19" t="s">
        <v>135</v>
      </c>
      <c r="C93" s="86">
        <f t="shared" ref="C93:H93" si="24">C94</f>
        <v>126573.5</v>
      </c>
      <c r="D93" s="86">
        <f t="shared" si="24"/>
        <v>126573.5</v>
      </c>
      <c r="E93" s="86">
        <f t="shared" si="24"/>
        <v>126573.5</v>
      </c>
      <c r="F93" s="11">
        <f t="shared" si="24"/>
        <v>126573.5</v>
      </c>
      <c r="G93" s="11">
        <f t="shared" si="24"/>
        <v>126573.5</v>
      </c>
      <c r="H93" s="11">
        <f t="shared" si="24"/>
        <v>126573.5</v>
      </c>
      <c r="I93" s="86">
        <f t="shared" si="22"/>
        <v>0</v>
      </c>
      <c r="J93" s="86">
        <f t="shared" si="22"/>
        <v>0</v>
      </c>
      <c r="K93" s="86">
        <f t="shared" si="22"/>
        <v>0</v>
      </c>
      <c r="L93" s="56"/>
      <c r="M93" s="56"/>
      <c r="N93" s="56"/>
    </row>
    <row r="94" spans="1:14" s="15" customFormat="1" ht="21" hidden="1" customHeight="1" x14ac:dyDescent="0.25">
      <c r="A94" s="58" t="s">
        <v>134</v>
      </c>
      <c r="B94" s="21" t="s">
        <v>133</v>
      </c>
      <c r="C94" s="75">
        <v>126573.5</v>
      </c>
      <c r="D94" s="75">
        <v>126573.5</v>
      </c>
      <c r="E94" s="75">
        <v>126573.5</v>
      </c>
      <c r="F94" s="14">
        <v>126573.5</v>
      </c>
      <c r="G94" s="14">
        <v>126573.5</v>
      </c>
      <c r="H94" s="14">
        <v>126573.5</v>
      </c>
      <c r="I94" s="75">
        <f t="shared" si="22"/>
        <v>0</v>
      </c>
      <c r="J94" s="75">
        <f t="shared" si="22"/>
        <v>0</v>
      </c>
      <c r="K94" s="75">
        <f t="shared" si="22"/>
        <v>0</v>
      </c>
      <c r="L94" s="42"/>
      <c r="M94" s="42"/>
      <c r="N94" s="42"/>
    </row>
    <row r="95" spans="1:14" s="7" customFormat="1" ht="37.5" customHeight="1" x14ac:dyDescent="0.25">
      <c r="A95" s="4" t="s">
        <v>132</v>
      </c>
      <c r="B95" s="8" t="s">
        <v>131</v>
      </c>
      <c r="C95" s="72">
        <f t="shared" ref="C95:H95" si="25">C96+C97+C99+C100+C101</f>
        <v>103671.6</v>
      </c>
      <c r="D95" s="72">
        <f t="shared" si="25"/>
        <v>67734.5</v>
      </c>
      <c r="E95" s="72">
        <f t="shared" si="25"/>
        <v>75614</v>
      </c>
      <c r="F95" s="6">
        <f t="shared" si="25"/>
        <v>103671.6</v>
      </c>
      <c r="G95" s="6">
        <f t="shared" si="25"/>
        <v>83561.7</v>
      </c>
      <c r="H95" s="6">
        <f t="shared" si="25"/>
        <v>91524.800000000003</v>
      </c>
      <c r="I95" s="72">
        <f t="shared" si="22"/>
        <v>0</v>
      </c>
      <c r="J95" s="72">
        <f t="shared" si="22"/>
        <v>15827.199999999997</v>
      </c>
      <c r="K95" s="72">
        <f t="shared" si="22"/>
        <v>15910.800000000003</v>
      </c>
      <c r="L95" s="59"/>
      <c r="M95" s="57"/>
      <c r="N95" s="57"/>
    </row>
    <row r="96" spans="1:14" ht="33" hidden="1" customHeight="1" x14ac:dyDescent="0.25">
      <c r="A96" s="9" t="s">
        <v>130</v>
      </c>
      <c r="B96" s="18" t="s">
        <v>129</v>
      </c>
      <c r="C96" s="86"/>
      <c r="D96" s="86"/>
      <c r="E96" s="86"/>
      <c r="F96" s="11"/>
      <c r="G96" s="11"/>
      <c r="H96" s="11"/>
      <c r="I96" s="86">
        <f t="shared" si="22"/>
        <v>0</v>
      </c>
      <c r="J96" s="86">
        <f t="shared" si="22"/>
        <v>0</v>
      </c>
      <c r="K96" s="86">
        <f t="shared" si="22"/>
        <v>0</v>
      </c>
      <c r="L96" s="56"/>
      <c r="M96" s="56"/>
      <c r="N96" s="56"/>
    </row>
    <row r="97" spans="1:14" ht="84" hidden="1" customHeight="1" x14ac:dyDescent="0.25">
      <c r="A97" s="9" t="s">
        <v>128</v>
      </c>
      <c r="B97" s="18" t="s">
        <v>127</v>
      </c>
      <c r="C97" s="86"/>
      <c r="D97" s="86"/>
      <c r="E97" s="86"/>
      <c r="F97" s="11"/>
      <c r="G97" s="11"/>
      <c r="H97" s="11"/>
      <c r="I97" s="86">
        <f t="shared" si="22"/>
        <v>0</v>
      </c>
      <c r="J97" s="86">
        <f t="shared" si="22"/>
        <v>0</v>
      </c>
      <c r="K97" s="86">
        <f t="shared" si="22"/>
        <v>0</v>
      </c>
      <c r="L97" s="56"/>
      <c r="M97" s="56"/>
      <c r="N97" s="56"/>
    </row>
    <row r="98" spans="1:14" ht="82.5" hidden="1" customHeight="1" x14ac:dyDescent="0.25">
      <c r="A98" s="9" t="s">
        <v>290</v>
      </c>
      <c r="B98" s="18" t="s">
        <v>289</v>
      </c>
      <c r="C98" s="86"/>
      <c r="D98" s="86"/>
      <c r="E98" s="86"/>
      <c r="F98" s="11"/>
      <c r="G98" s="11"/>
      <c r="H98" s="11"/>
      <c r="I98" s="86"/>
      <c r="J98" s="86"/>
      <c r="K98" s="86"/>
      <c r="L98" s="56"/>
      <c r="M98" s="56"/>
      <c r="N98" s="56"/>
    </row>
    <row r="99" spans="1:14" ht="96.75" customHeight="1" x14ac:dyDescent="0.25">
      <c r="A99" s="9" t="s">
        <v>126</v>
      </c>
      <c r="B99" s="18" t="s">
        <v>125</v>
      </c>
      <c r="C99" s="86">
        <v>48671.6</v>
      </c>
      <c r="D99" s="86">
        <v>15734.5</v>
      </c>
      <c r="E99" s="86">
        <v>13614</v>
      </c>
      <c r="F99" s="11">
        <v>48671.6</v>
      </c>
      <c r="G99" s="11">
        <v>18561.7</v>
      </c>
      <c r="H99" s="11">
        <v>16524.8</v>
      </c>
      <c r="I99" s="86">
        <f t="shared" si="22"/>
        <v>0</v>
      </c>
      <c r="J99" s="86">
        <f t="shared" si="22"/>
        <v>2827.2000000000007</v>
      </c>
      <c r="K99" s="86">
        <f t="shared" si="22"/>
        <v>2910.7999999999993</v>
      </c>
      <c r="L99" s="56"/>
      <c r="M99" s="56"/>
      <c r="N99" s="56"/>
    </row>
    <row r="100" spans="1:14" ht="53.25" customHeight="1" x14ac:dyDescent="0.25">
      <c r="A100" s="9" t="s">
        <v>124</v>
      </c>
      <c r="B100" s="10" t="s">
        <v>123</v>
      </c>
      <c r="C100" s="86">
        <v>5000</v>
      </c>
      <c r="D100" s="86">
        <v>2000</v>
      </c>
      <c r="E100" s="86">
        <v>2000</v>
      </c>
      <c r="F100" s="11">
        <v>5000</v>
      </c>
      <c r="G100" s="11">
        <v>5000</v>
      </c>
      <c r="H100" s="11">
        <v>5000</v>
      </c>
      <c r="I100" s="86">
        <f t="shared" si="22"/>
        <v>0</v>
      </c>
      <c r="J100" s="86">
        <f t="shared" si="22"/>
        <v>3000</v>
      </c>
      <c r="K100" s="86">
        <f t="shared" si="22"/>
        <v>3000</v>
      </c>
      <c r="L100" s="56"/>
      <c r="M100" s="56"/>
      <c r="N100" s="56"/>
    </row>
    <row r="101" spans="1:14" ht="81.75" customHeight="1" x14ac:dyDescent="0.25">
      <c r="A101" s="9" t="s">
        <v>122</v>
      </c>
      <c r="B101" s="10" t="s">
        <v>121</v>
      </c>
      <c r="C101" s="86">
        <v>50000</v>
      </c>
      <c r="D101" s="86">
        <v>50000</v>
      </c>
      <c r="E101" s="86">
        <v>60000</v>
      </c>
      <c r="F101" s="11">
        <v>50000</v>
      </c>
      <c r="G101" s="11">
        <v>60000</v>
      </c>
      <c r="H101" s="11">
        <v>70000</v>
      </c>
      <c r="I101" s="86">
        <f t="shared" si="22"/>
        <v>0</v>
      </c>
      <c r="J101" s="86">
        <f t="shared" si="22"/>
        <v>10000</v>
      </c>
      <c r="K101" s="86">
        <f t="shared" si="22"/>
        <v>10000</v>
      </c>
      <c r="L101" s="56"/>
      <c r="M101" s="56"/>
      <c r="N101" s="56"/>
    </row>
    <row r="102" spans="1:14" s="7" customFormat="1" ht="27.75" customHeight="1" x14ac:dyDescent="0.25">
      <c r="A102" s="4" t="s">
        <v>120</v>
      </c>
      <c r="B102" s="8" t="s">
        <v>119</v>
      </c>
      <c r="C102" s="72">
        <v>5100</v>
      </c>
      <c r="D102" s="72">
        <v>5100</v>
      </c>
      <c r="E102" s="72">
        <v>5100</v>
      </c>
      <c r="F102" s="6">
        <v>5100</v>
      </c>
      <c r="G102" s="6">
        <v>10000</v>
      </c>
      <c r="H102" s="6">
        <v>10000</v>
      </c>
      <c r="I102" s="72">
        <f t="shared" si="22"/>
        <v>0</v>
      </c>
      <c r="J102" s="72">
        <f t="shared" si="22"/>
        <v>4900</v>
      </c>
      <c r="K102" s="72">
        <f t="shared" si="22"/>
        <v>4900</v>
      </c>
      <c r="L102" s="57"/>
      <c r="M102" s="57"/>
      <c r="N102" s="57"/>
    </row>
    <row r="103" spans="1:14" s="7" customFormat="1" ht="21" hidden="1" customHeight="1" x14ac:dyDescent="0.25">
      <c r="A103" s="4" t="s">
        <v>118</v>
      </c>
      <c r="B103" s="8" t="s">
        <v>117</v>
      </c>
      <c r="C103" s="6">
        <f t="shared" ref="C103:H103" si="26">C104+C105+C110</f>
        <v>0</v>
      </c>
      <c r="D103" s="6">
        <f t="shared" si="26"/>
        <v>0</v>
      </c>
      <c r="E103" s="6">
        <f t="shared" si="26"/>
        <v>0</v>
      </c>
      <c r="F103" s="6">
        <f t="shared" si="26"/>
        <v>0</v>
      </c>
      <c r="G103" s="6">
        <f t="shared" si="26"/>
        <v>0</v>
      </c>
      <c r="H103" s="6">
        <f t="shared" si="26"/>
        <v>0</v>
      </c>
      <c r="I103" s="47">
        <f t="shared" si="22"/>
        <v>0</v>
      </c>
      <c r="J103" s="47">
        <f t="shared" si="22"/>
        <v>0</v>
      </c>
      <c r="K103" s="47">
        <f t="shared" si="22"/>
        <v>0</v>
      </c>
      <c r="L103" s="57"/>
      <c r="M103" s="57"/>
      <c r="N103" s="57"/>
    </row>
    <row r="104" spans="1:14" ht="30.75" hidden="1" customHeight="1" x14ac:dyDescent="0.25">
      <c r="A104" s="9" t="s">
        <v>116</v>
      </c>
      <c r="B104" s="10" t="s">
        <v>115</v>
      </c>
      <c r="C104" s="11"/>
      <c r="D104" s="11"/>
      <c r="E104" s="11"/>
      <c r="F104" s="11"/>
      <c r="G104" s="11"/>
      <c r="H104" s="11"/>
      <c r="I104" s="52">
        <f t="shared" si="22"/>
        <v>0</v>
      </c>
      <c r="J104" s="52">
        <f t="shared" si="22"/>
        <v>0</v>
      </c>
      <c r="K104" s="52">
        <f t="shared" si="22"/>
        <v>0</v>
      </c>
      <c r="L104" s="56"/>
      <c r="M104" s="56"/>
      <c r="N104" s="56"/>
    </row>
    <row r="105" spans="1:14" ht="21.75" hidden="1" customHeight="1" x14ac:dyDescent="0.25">
      <c r="A105" s="9" t="s">
        <v>113</v>
      </c>
      <c r="B105" s="10" t="s">
        <v>114</v>
      </c>
      <c r="C105" s="11">
        <f t="shared" ref="C105:H105" si="27">SUM(C106:C109)</f>
        <v>0</v>
      </c>
      <c r="D105" s="11">
        <f t="shared" si="27"/>
        <v>0</v>
      </c>
      <c r="E105" s="11">
        <f t="shared" si="27"/>
        <v>0</v>
      </c>
      <c r="F105" s="11">
        <f t="shared" si="27"/>
        <v>0</v>
      </c>
      <c r="G105" s="11">
        <f t="shared" si="27"/>
        <v>0</v>
      </c>
      <c r="H105" s="11">
        <f t="shared" si="27"/>
        <v>0</v>
      </c>
      <c r="I105" s="52">
        <f t="shared" ref="I105:K165" si="28">F105-C105</f>
        <v>0</v>
      </c>
      <c r="J105" s="52">
        <f t="shared" si="28"/>
        <v>0</v>
      </c>
      <c r="K105" s="52">
        <f t="shared" si="28"/>
        <v>0</v>
      </c>
      <c r="L105" s="56"/>
      <c r="M105" s="56"/>
      <c r="N105" s="56"/>
    </row>
    <row r="106" spans="1:14" s="15" customFormat="1" ht="21.75" hidden="1" customHeight="1" x14ac:dyDescent="0.25">
      <c r="A106" s="12" t="s">
        <v>113</v>
      </c>
      <c r="B106" s="13" t="s">
        <v>112</v>
      </c>
      <c r="C106" s="14"/>
      <c r="D106" s="14"/>
      <c r="E106" s="14"/>
      <c r="F106" s="14"/>
      <c r="G106" s="14"/>
      <c r="H106" s="14"/>
      <c r="I106" s="54">
        <f t="shared" si="28"/>
        <v>0</v>
      </c>
      <c r="J106" s="54">
        <f t="shared" si="28"/>
        <v>0</v>
      </c>
      <c r="K106" s="54">
        <f t="shared" si="28"/>
        <v>0</v>
      </c>
      <c r="L106" s="42"/>
      <c r="M106" s="42"/>
      <c r="N106" s="42"/>
    </row>
    <row r="107" spans="1:14" s="15" customFormat="1" ht="24" hidden="1" customHeight="1" x14ac:dyDescent="0.25">
      <c r="A107" s="12" t="s">
        <v>111</v>
      </c>
      <c r="B107" s="13" t="s">
        <v>112</v>
      </c>
      <c r="C107" s="14"/>
      <c r="D107" s="14"/>
      <c r="E107" s="14"/>
      <c r="F107" s="14"/>
      <c r="G107" s="14"/>
      <c r="H107" s="14"/>
      <c r="I107" s="54">
        <f t="shared" si="28"/>
        <v>0</v>
      </c>
      <c r="J107" s="54">
        <f t="shared" si="28"/>
        <v>0</v>
      </c>
      <c r="K107" s="54">
        <f t="shared" si="28"/>
        <v>0</v>
      </c>
      <c r="L107" s="42"/>
      <c r="M107" s="42"/>
      <c r="N107" s="42"/>
    </row>
    <row r="108" spans="1:14" s="15" customFormat="1" ht="24" hidden="1" customHeight="1" x14ac:dyDescent="0.25">
      <c r="A108" s="12" t="s">
        <v>110</v>
      </c>
      <c r="B108" s="13" t="s">
        <v>112</v>
      </c>
      <c r="C108" s="14"/>
      <c r="D108" s="14"/>
      <c r="E108" s="14"/>
      <c r="F108" s="14"/>
      <c r="G108" s="14"/>
      <c r="H108" s="14"/>
      <c r="I108" s="54">
        <f t="shared" si="28"/>
        <v>0</v>
      </c>
      <c r="J108" s="54">
        <f t="shared" si="28"/>
        <v>0</v>
      </c>
      <c r="K108" s="54">
        <f t="shared" si="28"/>
        <v>0</v>
      </c>
      <c r="L108" s="42"/>
      <c r="M108" s="42"/>
      <c r="N108" s="42"/>
    </row>
    <row r="109" spans="1:14" s="15" customFormat="1" ht="49.5" hidden="1" customHeight="1" x14ac:dyDescent="0.25">
      <c r="A109" s="12" t="s">
        <v>109</v>
      </c>
      <c r="B109" s="13" t="s">
        <v>108</v>
      </c>
      <c r="C109" s="14"/>
      <c r="D109" s="14"/>
      <c r="E109" s="14"/>
      <c r="F109" s="14"/>
      <c r="G109" s="14"/>
      <c r="H109" s="14"/>
      <c r="I109" s="54">
        <f t="shared" si="28"/>
        <v>0</v>
      </c>
      <c r="J109" s="54">
        <f t="shared" si="28"/>
        <v>0</v>
      </c>
      <c r="K109" s="54">
        <f t="shared" si="28"/>
        <v>0</v>
      </c>
      <c r="L109" s="42"/>
      <c r="M109" s="42"/>
      <c r="N109" s="42"/>
    </row>
    <row r="110" spans="1:14" ht="30.75" hidden="1" customHeight="1" x14ac:dyDescent="0.25">
      <c r="A110" s="9" t="s">
        <v>107</v>
      </c>
      <c r="B110" s="10" t="s">
        <v>106</v>
      </c>
      <c r="C110" s="11">
        <f t="shared" ref="C110:H110" si="29">C111</f>
        <v>0</v>
      </c>
      <c r="D110" s="11">
        <f t="shared" si="29"/>
        <v>0</v>
      </c>
      <c r="E110" s="11">
        <f t="shared" si="29"/>
        <v>0</v>
      </c>
      <c r="F110" s="11">
        <f t="shared" si="29"/>
        <v>0</v>
      </c>
      <c r="G110" s="11">
        <f t="shared" si="29"/>
        <v>0</v>
      </c>
      <c r="H110" s="11">
        <f t="shared" si="29"/>
        <v>0</v>
      </c>
      <c r="I110" s="52">
        <f t="shared" si="28"/>
        <v>0</v>
      </c>
      <c r="J110" s="52">
        <f t="shared" si="28"/>
        <v>0</v>
      </c>
      <c r="K110" s="52">
        <f t="shared" si="28"/>
        <v>0</v>
      </c>
      <c r="L110" s="56"/>
      <c r="M110" s="56"/>
      <c r="N110" s="56"/>
    </row>
    <row r="111" spans="1:14" s="15" customFormat="1" ht="36" hidden="1" customHeight="1" x14ac:dyDescent="0.25">
      <c r="A111" s="12"/>
      <c r="B111" s="13" t="s">
        <v>270</v>
      </c>
      <c r="C111" s="14"/>
      <c r="D111" s="14"/>
      <c r="E111" s="14"/>
      <c r="F111" s="14"/>
      <c r="G111" s="14"/>
      <c r="H111" s="14"/>
      <c r="I111" s="54">
        <f t="shared" si="28"/>
        <v>0</v>
      </c>
      <c r="J111" s="54">
        <f t="shared" si="28"/>
        <v>0</v>
      </c>
      <c r="K111" s="54">
        <f t="shared" si="28"/>
        <v>0</v>
      </c>
      <c r="L111" s="42"/>
      <c r="M111" s="42"/>
      <c r="N111" s="42"/>
    </row>
    <row r="112" spans="1:14" s="7" customFormat="1" ht="27.75" customHeight="1" x14ac:dyDescent="0.25">
      <c r="A112" s="4" t="s">
        <v>105</v>
      </c>
      <c r="B112" s="5" t="s">
        <v>104</v>
      </c>
      <c r="C112" s="72">
        <f t="shared" ref="C112:E112" si="30">C114+C117+C190+C216+C223+C224+C225+C228</f>
        <v>4924920.5600000005</v>
      </c>
      <c r="D112" s="72">
        <f t="shared" si="30"/>
        <v>4809439.58</v>
      </c>
      <c r="E112" s="72">
        <f t="shared" si="30"/>
        <v>3133809.8200000003</v>
      </c>
      <c r="F112" s="6">
        <f>F114+F117+F190+F216+F223+F224+F225+F228</f>
        <v>4914415.6854299996</v>
      </c>
      <c r="G112" s="6">
        <f t="shared" ref="G112:H112" si="31">G114+G117+G190+G216+G223+G224+G225+G228</f>
        <v>4809439.1596800005</v>
      </c>
      <c r="H112" s="6">
        <f t="shared" si="31"/>
        <v>3133809.8150000004</v>
      </c>
      <c r="I112" s="47">
        <f t="shared" si="28"/>
        <v>-10504.874570000917</v>
      </c>
      <c r="J112" s="47">
        <f t="shared" si="28"/>
        <v>-0.42031999956816435</v>
      </c>
      <c r="K112" s="47">
        <f t="shared" si="28"/>
        <v>-4.999999888241291E-3</v>
      </c>
      <c r="L112" s="57"/>
      <c r="M112" s="57"/>
      <c r="N112" s="57"/>
    </row>
    <row r="113" spans="1:14" s="7" customFormat="1" ht="38.25" customHeight="1" x14ac:dyDescent="0.25">
      <c r="A113" s="22" t="s">
        <v>103</v>
      </c>
      <c r="B113" s="5" t="s">
        <v>102</v>
      </c>
      <c r="C113" s="6">
        <f t="shared" ref="C113:E113" si="32">C114+C117+C190+C216</f>
        <v>4924920.5600000005</v>
      </c>
      <c r="D113" s="6">
        <f t="shared" si="32"/>
        <v>4809439.58</v>
      </c>
      <c r="E113" s="6">
        <f t="shared" si="32"/>
        <v>3133809.8200000003</v>
      </c>
      <c r="F113" s="6">
        <f>F114+F117+F190+F216</f>
        <v>4914415.6854299996</v>
      </c>
      <c r="G113" s="6">
        <f t="shared" ref="G113:H113" si="33">G114+G117+G190+G216</f>
        <v>4809439.1596800005</v>
      </c>
      <c r="H113" s="6">
        <f t="shared" si="33"/>
        <v>3133809.8150000004</v>
      </c>
      <c r="I113" s="47">
        <f t="shared" si="28"/>
        <v>-10504.874570000917</v>
      </c>
      <c r="J113" s="47">
        <f t="shared" si="28"/>
        <v>-0.42031999956816435</v>
      </c>
      <c r="K113" s="47">
        <f t="shared" si="28"/>
        <v>-4.999999888241291E-3</v>
      </c>
      <c r="L113" s="57"/>
      <c r="M113" s="57"/>
      <c r="N113" s="57"/>
    </row>
    <row r="114" spans="1:14" s="7" customFormat="1" ht="34.5" customHeight="1" x14ac:dyDescent="0.25">
      <c r="A114" s="22" t="s">
        <v>101</v>
      </c>
      <c r="B114" s="8" t="s">
        <v>100</v>
      </c>
      <c r="C114" s="6">
        <f>SUM(C115:C116)</f>
        <v>509</v>
      </c>
      <c r="D114" s="6">
        <f>D115+D116</f>
        <v>3862</v>
      </c>
      <c r="E114" s="6">
        <f>E115+E116</f>
        <v>2214</v>
      </c>
      <c r="F114" s="6">
        <f>SUM(F115:F116)</f>
        <v>509</v>
      </c>
      <c r="G114" s="6">
        <f>G115+G116</f>
        <v>3862</v>
      </c>
      <c r="H114" s="6">
        <f>H115+H116</f>
        <v>2214</v>
      </c>
      <c r="I114" s="47">
        <f t="shared" si="28"/>
        <v>0</v>
      </c>
      <c r="J114" s="47">
        <f t="shared" si="28"/>
        <v>0</v>
      </c>
      <c r="K114" s="47">
        <f t="shared" si="28"/>
        <v>0</v>
      </c>
      <c r="L114" s="57"/>
      <c r="M114" s="57"/>
      <c r="N114" s="57"/>
    </row>
    <row r="115" spans="1:14" ht="36" customHeight="1" x14ac:dyDescent="0.25">
      <c r="A115" s="9" t="s">
        <v>99</v>
      </c>
      <c r="B115" s="23" t="s">
        <v>98</v>
      </c>
      <c r="C115" s="11">
        <v>509</v>
      </c>
      <c r="D115" s="11">
        <v>3862</v>
      </c>
      <c r="E115" s="11">
        <v>2214</v>
      </c>
      <c r="F115" s="11">
        <v>509</v>
      </c>
      <c r="G115" s="11">
        <v>3862</v>
      </c>
      <c r="H115" s="11">
        <v>2214</v>
      </c>
      <c r="I115" s="52">
        <f t="shared" si="28"/>
        <v>0</v>
      </c>
      <c r="J115" s="52">
        <f t="shared" si="28"/>
        <v>0</v>
      </c>
      <c r="K115" s="52">
        <f t="shared" si="28"/>
        <v>0</v>
      </c>
      <c r="L115" s="56"/>
      <c r="M115" s="56"/>
      <c r="N115" s="56"/>
    </row>
    <row r="116" spans="1:14" ht="22.5" hidden="1" customHeight="1" x14ac:dyDescent="0.25">
      <c r="A116" s="9" t="s">
        <v>97</v>
      </c>
      <c r="B116" s="23" t="s">
        <v>96</v>
      </c>
      <c r="C116" s="24"/>
      <c r="D116" s="11"/>
      <c r="E116" s="11"/>
      <c r="F116" s="24"/>
      <c r="G116" s="11"/>
      <c r="H116" s="11"/>
      <c r="I116" s="51">
        <f t="shared" si="28"/>
        <v>0</v>
      </c>
      <c r="J116" s="52">
        <f t="shared" si="28"/>
        <v>0</v>
      </c>
      <c r="K116" s="52">
        <f t="shared" si="28"/>
        <v>0</v>
      </c>
      <c r="L116" s="56"/>
      <c r="M116" s="56"/>
      <c r="N116" s="56"/>
    </row>
    <row r="117" spans="1:14" s="7" customFormat="1" ht="35.25" customHeight="1" x14ac:dyDescent="0.25">
      <c r="A117" s="4" t="s">
        <v>95</v>
      </c>
      <c r="B117" s="8" t="s">
        <v>94</v>
      </c>
      <c r="C117" s="72">
        <f t="shared" ref="C117:E117" si="34">C118+C122+C123+C124+C128+C129+C130+C132+C136+C139+C140+C141+C142+C143+C146+C151+C152+C155+C168</f>
        <v>2959634.99</v>
      </c>
      <c r="D117" s="72">
        <f t="shared" si="34"/>
        <v>2368572.0100000002</v>
      </c>
      <c r="E117" s="72">
        <f t="shared" si="34"/>
        <v>1207738.25</v>
      </c>
      <c r="F117" s="6">
        <f>F118+F122+F123+F124+F128+F129+F130+F132+F136+F139+F140+F141+F142+F143+F146+F151+F152+F154+F155+F168</f>
        <v>2949130.1154299998</v>
      </c>
      <c r="G117" s="6">
        <f t="shared" ref="G117:H117" si="35">G118+G122+G123+G124+G128+G129+G130+G132+G136+G139+G140+G141+G142+G143+G146+G151+G152+G154+G155+G168</f>
        <v>2368571.5896800002</v>
      </c>
      <c r="H117" s="6">
        <f t="shared" si="35"/>
        <v>1207738.2450000001</v>
      </c>
      <c r="I117" s="47">
        <f t="shared" si="28"/>
        <v>-10504.874570000451</v>
      </c>
      <c r="J117" s="47">
        <f t="shared" si="28"/>
        <v>-0.42032000003382564</v>
      </c>
      <c r="K117" s="47">
        <f t="shared" si="28"/>
        <v>-4.999999888241291E-3</v>
      </c>
      <c r="L117" s="57"/>
      <c r="M117" s="57"/>
      <c r="N117" s="57"/>
    </row>
    <row r="118" spans="1:14" ht="80.25" customHeight="1" x14ac:dyDescent="0.25">
      <c r="A118" s="25" t="s">
        <v>93</v>
      </c>
      <c r="B118" s="26" t="s">
        <v>92</v>
      </c>
      <c r="C118" s="76">
        <f t="shared" ref="C118:H118" si="36">SUM(C119:C121)</f>
        <v>64479.35</v>
      </c>
      <c r="D118" s="76">
        <f t="shared" si="36"/>
        <v>102510.87</v>
      </c>
      <c r="E118" s="76">
        <f t="shared" si="36"/>
        <v>61759</v>
      </c>
      <c r="F118" s="27">
        <f>SUM(F119:F121)</f>
        <v>71673.3</v>
      </c>
      <c r="G118" s="27">
        <f t="shared" si="36"/>
        <v>102510.87</v>
      </c>
      <c r="H118" s="27">
        <f t="shared" si="36"/>
        <v>61759</v>
      </c>
      <c r="I118" s="48">
        <f t="shared" si="28"/>
        <v>7193.9500000000044</v>
      </c>
      <c r="J118" s="48">
        <f t="shared" si="28"/>
        <v>0</v>
      </c>
      <c r="K118" s="48">
        <f t="shared" si="28"/>
        <v>0</v>
      </c>
      <c r="L118" s="56"/>
      <c r="M118" s="56"/>
      <c r="N118" s="56"/>
    </row>
    <row r="119" spans="1:14" s="15" customFormat="1" ht="46.5" customHeight="1" x14ac:dyDescent="0.25">
      <c r="A119" s="28"/>
      <c r="B119" s="66" t="s">
        <v>91</v>
      </c>
      <c r="C119" s="29">
        <v>49550</v>
      </c>
      <c r="D119" s="29">
        <v>51571</v>
      </c>
      <c r="E119" s="29">
        <v>61759</v>
      </c>
      <c r="F119" s="29">
        <v>49550</v>
      </c>
      <c r="G119" s="29">
        <v>51571</v>
      </c>
      <c r="H119" s="29">
        <v>61759</v>
      </c>
      <c r="I119" s="49">
        <f t="shared" si="28"/>
        <v>0</v>
      </c>
      <c r="J119" s="49">
        <f t="shared" si="28"/>
        <v>0</v>
      </c>
      <c r="K119" s="49">
        <f t="shared" si="28"/>
        <v>0</v>
      </c>
      <c r="L119" s="42"/>
      <c r="M119" s="42"/>
      <c r="N119" s="42"/>
    </row>
    <row r="120" spans="1:14" s="15" customFormat="1" ht="29.25" customHeight="1" x14ac:dyDescent="0.25">
      <c r="A120" s="30"/>
      <c r="B120" s="66" t="s">
        <v>90</v>
      </c>
      <c r="C120" s="73">
        <v>14929.35</v>
      </c>
      <c r="D120" s="73">
        <v>50939.87</v>
      </c>
      <c r="E120" s="29">
        <v>0</v>
      </c>
      <c r="F120" s="29">
        <v>14929.35</v>
      </c>
      <c r="G120" s="29">
        <v>50939.87</v>
      </c>
      <c r="H120" s="29">
        <v>0</v>
      </c>
      <c r="I120" s="49">
        <f t="shared" ref="I120" si="37">F120-C120</f>
        <v>0</v>
      </c>
      <c r="J120" s="49">
        <f t="shared" ref="J120" si="38">G120-D120</f>
        <v>0</v>
      </c>
      <c r="K120" s="49">
        <f t="shared" ref="K120" si="39">H120-E120</f>
        <v>0</v>
      </c>
      <c r="L120" s="42"/>
      <c r="M120" s="42"/>
      <c r="N120" s="42"/>
    </row>
    <row r="121" spans="1:14" s="15" customFormat="1" ht="35.25" customHeight="1" x14ac:dyDescent="0.25">
      <c r="A121" s="30"/>
      <c r="B121" s="65" t="s">
        <v>351</v>
      </c>
      <c r="C121" s="73"/>
      <c r="D121" s="73"/>
      <c r="E121" s="29"/>
      <c r="F121" s="29">
        <v>7193.95</v>
      </c>
      <c r="G121" s="29">
        <v>0</v>
      </c>
      <c r="H121" s="29">
        <v>0</v>
      </c>
      <c r="I121" s="49">
        <f t="shared" si="28"/>
        <v>7193.95</v>
      </c>
      <c r="J121" s="49">
        <f t="shared" si="28"/>
        <v>0</v>
      </c>
      <c r="K121" s="49">
        <f t="shared" si="28"/>
        <v>0</v>
      </c>
      <c r="L121" s="42"/>
      <c r="M121" s="42"/>
      <c r="N121" s="42"/>
    </row>
    <row r="122" spans="1:14" ht="113.25" hidden="1" customHeight="1" x14ac:dyDescent="0.25">
      <c r="A122" s="31" t="s">
        <v>89</v>
      </c>
      <c r="B122" s="26" t="s">
        <v>88</v>
      </c>
      <c r="C122" s="27"/>
      <c r="D122" s="27"/>
      <c r="E122" s="27"/>
      <c r="F122" s="27"/>
      <c r="G122" s="27"/>
      <c r="H122" s="27"/>
      <c r="I122" s="48">
        <f t="shared" si="28"/>
        <v>0</v>
      </c>
      <c r="J122" s="48">
        <f t="shared" si="28"/>
        <v>0</v>
      </c>
      <c r="K122" s="48">
        <f t="shared" si="28"/>
        <v>0</v>
      </c>
      <c r="L122" s="56"/>
      <c r="M122" s="56"/>
      <c r="N122" s="56"/>
    </row>
    <row r="123" spans="1:14" ht="82.5" customHeight="1" x14ac:dyDescent="0.25">
      <c r="A123" s="31" t="s">
        <v>87</v>
      </c>
      <c r="B123" s="26" t="s">
        <v>86</v>
      </c>
      <c r="C123" s="76">
        <f>115381.6+72807.8</f>
        <v>188189.40000000002</v>
      </c>
      <c r="D123" s="76">
        <v>0</v>
      </c>
      <c r="E123" s="76">
        <v>0</v>
      </c>
      <c r="F123" s="27">
        <v>188188.80830999999</v>
      </c>
      <c r="G123" s="27">
        <v>0</v>
      </c>
      <c r="H123" s="27">
        <v>0</v>
      </c>
      <c r="I123" s="48">
        <f t="shared" si="28"/>
        <v>-0.5916900000302121</v>
      </c>
      <c r="J123" s="48">
        <f t="shared" si="28"/>
        <v>0</v>
      </c>
      <c r="K123" s="48">
        <f t="shared" si="28"/>
        <v>0</v>
      </c>
      <c r="L123" s="56"/>
      <c r="M123" s="56"/>
      <c r="N123" s="56"/>
    </row>
    <row r="124" spans="1:14" ht="52.5" customHeight="1" x14ac:dyDescent="0.25">
      <c r="A124" s="31" t="s">
        <v>85</v>
      </c>
      <c r="B124" s="32" t="s">
        <v>84</v>
      </c>
      <c r="C124" s="76">
        <f t="shared" ref="C124:H124" si="40">SUM(C125:C127)</f>
        <v>0</v>
      </c>
      <c r="D124" s="76">
        <f t="shared" si="40"/>
        <v>420</v>
      </c>
      <c r="E124" s="76">
        <f t="shared" si="40"/>
        <v>1120</v>
      </c>
      <c r="F124" s="27">
        <f t="shared" si="40"/>
        <v>0</v>
      </c>
      <c r="G124" s="27">
        <f t="shared" si="40"/>
        <v>420</v>
      </c>
      <c r="H124" s="27">
        <f t="shared" si="40"/>
        <v>1120</v>
      </c>
      <c r="I124" s="48">
        <f t="shared" si="28"/>
        <v>0</v>
      </c>
      <c r="J124" s="48">
        <f t="shared" si="28"/>
        <v>0</v>
      </c>
      <c r="K124" s="48">
        <f t="shared" si="28"/>
        <v>0</v>
      </c>
      <c r="L124" s="56"/>
      <c r="M124" s="56"/>
      <c r="N124" s="56"/>
    </row>
    <row r="125" spans="1:14" s="15" customFormat="1" ht="70.5" customHeight="1" x14ac:dyDescent="0.25">
      <c r="A125" s="30"/>
      <c r="B125" s="66" t="s">
        <v>337</v>
      </c>
      <c r="C125" s="29">
        <v>0</v>
      </c>
      <c r="D125" s="29">
        <v>420</v>
      </c>
      <c r="E125" s="29">
        <v>1120</v>
      </c>
      <c r="F125" s="29">
        <v>0</v>
      </c>
      <c r="G125" s="29">
        <v>420</v>
      </c>
      <c r="H125" s="29">
        <v>1120</v>
      </c>
      <c r="I125" s="49">
        <f t="shared" si="28"/>
        <v>0</v>
      </c>
      <c r="J125" s="49">
        <f t="shared" si="28"/>
        <v>0</v>
      </c>
      <c r="K125" s="49">
        <f t="shared" si="28"/>
        <v>0</v>
      </c>
      <c r="L125" s="42"/>
      <c r="M125" s="42"/>
      <c r="N125" s="42"/>
    </row>
    <row r="126" spans="1:14" s="15" customFormat="1" ht="84" hidden="1" customHeight="1" x14ac:dyDescent="0.25">
      <c r="A126" s="30"/>
      <c r="B126" s="85" t="s">
        <v>83</v>
      </c>
      <c r="C126" s="29"/>
      <c r="D126" s="29"/>
      <c r="E126" s="29"/>
      <c r="F126" s="29"/>
      <c r="G126" s="29"/>
      <c r="H126" s="29"/>
      <c r="I126" s="49">
        <f t="shared" si="28"/>
        <v>0</v>
      </c>
      <c r="J126" s="49">
        <f t="shared" si="28"/>
        <v>0</v>
      </c>
      <c r="K126" s="49">
        <f t="shared" si="28"/>
        <v>0</v>
      </c>
      <c r="L126" s="42"/>
      <c r="M126" s="42"/>
      <c r="N126" s="42"/>
    </row>
    <row r="127" spans="1:14" s="15" customFormat="1" ht="66" hidden="1" customHeight="1" x14ac:dyDescent="0.25">
      <c r="A127" s="30"/>
      <c r="B127" s="85" t="s">
        <v>82</v>
      </c>
      <c r="C127" s="29"/>
      <c r="D127" s="29"/>
      <c r="E127" s="29"/>
      <c r="F127" s="29"/>
      <c r="G127" s="29"/>
      <c r="H127" s="29"/>
      <c r="I127" s="49">
        <f t="shared" si="28"/>
        <v>0</v>
      </c>
      <c r="J127" s="49">
        <f t="shared" si="28"/>
        <v>0</v>
      </c>
      <c r="K127" s="49">
        <f t="shared" si="28"/>
        <v>0</v>
      </c>
      <c r="L127" s="42"/>
      <c r="M127" s="42"/>
      <c r="N127" s="42"/>
    </row>
    <row r="128" spans="1:14" ht="51" hidden="1" customHeight="1" x14ac:dyDescent="0.25">
      <c r="A128" s="31" t="s">
        <v>81</v>
      </c>
      <c r="B128" s="32" t="s">
        <v>80</v>
      </c>
      <c r="C128" s="27"/>
      <c r="D128" s="27"/>
      <c r="E128" s="27"/>
      <c r="F128" s="27"/>
      <c r="G128" s="27"/>
      <c r="H128" s="27"/>
      <c r="I128" s="48">
        <f t="shared" si="28"/>
        <v>0</v>
      </c>
      <c r="J128" s="48">
        <f t="shared" si="28"/>
        <v>0</v>
      </c>
      <c r="K128" s="48">
        <f t="shared" si="28"/>
        <v>0</v>
      </c>
      <c r="L128" s="56"/>
      <c r="M128" s="56"/>
      <c r="N128" s="56"/>
    </row>
    <row r="129" spans="1:14" ht="51" hidden="1" customHeight="1" x14ac:dyDescent="0.25">
      <c r="A129" s="31" t="s">
        <v>79</v>
      </c>
      <c r="B129" s="32" t="s">
        <v>78</v>
      </c>
      <c r="C129" s="27"/>
      <c r="D129" s="27"/>
      <c r="E129" s="27"/>
      <c r="F129" s="27"/>
      <c r="G129" s="27"/>
      <c r="H129" s="27"/>
      <c r="I129" s="48">
        <f t="shared" si="28"/>
        <v>0</v>
      </c>
      <c r="J129" s="48">
        <f t="shared" si="28"/>
        <v>0</v>
      </c>
      <c r="K129" s="48">
        <f t="shared" si="28"/>
        <v>0</v>
      </c>
      <c r="L129" s="56"/>
      <c r="M129" s="56"/>
      <c r="N129" s="56"/>
    </row>
    <row r="130" spans="1:14" ht="52.5" customHeight="1" x14ac:dyDescent="0.25">
      <c r="A130" s="31" t="s">
        <v>77</v>
      </c>
      <c r="B130" s="32" t="s">
        <v>76</v>
      </c>
      <c r="C130" s="76">
        <f t="shared" ref="C130:H130" si="41">SUM(C131:C131)</f>
        <v>6274.99</v>
      </c>
      <c r="D130" s="76">
        <f t="shared" si="41"/>
        <v>6274.0300000000007</v>
      </c>
      <c r="E130" s="76">
        <f t="shared" si="41"/>
        <v>28500</v>
      </c>
      <c r="F130" s="27">
        <f t="shared" si="41"/>
        <v>6274.9832000000006</v>
      </c>
      <c r="G130" s="27">
        <f t="shared" si="41"/>
        <v>6274.0205999999998</v>
      </c>
      <c r="H130" s="27">
        <f t="shared" si="41"/>
        <v>28500</v>
      </c>
      <c r="I130" s="48">
        <f t="shared" si="28"/>
        <v>-6.799999999202555E-3</v>
      </c>
      <c r="J130" s="48">
        <f t="shared" si="28"/>
        <v>-9.4000000008236384E-3</v>
      </c>
      <c r="K130" s="48">
        <f t="shared" si="28"/>
        <v>0</v>
      </c>
      <c r="L130" s="56"/>
      <c r="M130" s="56"/>
      <c r="N130" s="56"/>
    </row>
    <row r="131" spans="1:14" s="15" customFormat="1" ht="70.5" customHeight="1" x14ac:dyDescent="0.25">
      <c r="A131" s="30"/>
      <c r="B131" s="66" t="s">
        <v>275</v>
      </c>
      <c r="C131" s="74">
        <f>4706.24+1568.75</f>
        <v>6274.99</v>
      </c>
      <c r="D131" s="74">
        <f>4705.51+1568.52</f>
        <v>6274.0300000000007</v>
      </c>
      <c r="E131" s="33">
        <f>21375+7125</f>
        <v>28500</v>
      </c>
      <c r="F131" s="33">
        <v>6274.9832000000006</v>
      </c>
      <c r="G131" s="33">
        <v>6274.0205999999998</v>
      </c>
      <c r="H131" s="33">
        <v>28500</v>
      </c>
      <c r="I131" s="50">
        <f t="shared" si="28"/>
        <v>-6.799999999202555E-3</v>
      </c>
      <c r="J131" s="50">
        <f t="shared" si="28"/>
        <v>-9.4000000008236384E-3</v>
      </c>
      <c r="K131" s="50">
        <f t="shared" si="28"/>
        <v>0</v>
      </c>
      <c r="L131" s="42"/>
      <c r="M131" s="42"/>
      <c r="N131" s="42"/>
    </row>
    <row r="132" spans="1:14" s="15" customFormat="1" ht="96" customHeight="1" x14ac:dyDescent="0.25">
      <c r="A132" s="44" t="s">
        <v>283</v>
      </c>
      <c r="B132" s="32" t="s">
        <v>282</v>
      </c>
      <c r="C132" s="76">
        <f>C133+C134+C135</f>
        <v>44557.11</v>
      </c>
      <c r="D132" s="76">
        <f t="shared" ref="D132:H132" si="42">D133+D134+D135</f>
        <v>0</v>
      </c>
      <c r="E132" s="76">
        <f t="shared" si="42"/>
        <v>0</v>
      </c>
      <c r="F132" s="27">
        <f>F133+F134+F135</f>
        <v>44557.11</v>
      </c>
      <c r="G132" s="27">
        <f t="shared" si="42"/>
        <v>0</v>
      </c>
      <c r="H132" s="27">
        <f t="shared" si="42"/>
        <v>0</v>
      </c>
      <c r="I132" s="48">
        <f t="shared" si="28"/>
        <v>0</v>
      </c>
      <c r="J132" s="48">
        <f t="shared" si="28"/>
        <v>0</v>
      </c>
      <c r="K132" s="48">
        <f t="shared" si="28"/>
        <v>0</v>
      </c>
      <c r="L132" s="56"/>
      <c r="M132" s="56"/>
      <c r="N132" s="56"/>
    </row>
    <row r="133" spans="1:14" s="15" customFormat="1" ht="97.5" customHeight="1" x14ac:dyDescent="0.25">
      <c r="A133" s="45"/>
      <c r="B133" s="65" t="s">
        <v>271</v>
      </c>
      <c r="C133" s="73">
        <f>30026.78+10008.93</f>
        <v>40035.71</v>
      </c>
      <c r="D133" s="29">
        <v>0</v>
      </c>
      <c r="E133" s="29">
        <v>0</v>
      </c>
      <c r="F133" s="29">
        <v>40035.71</v>
      </c>
      <c r="G133" s="29">
        <v>0</v>
      </c>
      <c r="H133" s="29">
        <v>0</v>
      </c>
      <c r="I133" s="49">
        <f t="shared" si="28"/>
        <v>0</v>
      </c>
      <c r="J133" s="49">
        <f t="shared" si="28"/>
        <v>0</v>
      </c>
      <c r="K133" s="49">
        <f t="shared" si="28"/>
        <v>0</v>
      </c>
      <c r="L133" s="42"/>
      <c r="M133" s="42"/>
      <c r="N133" s="42"/>
    </row>
    <row r="134" spans="1:14" s="15" customFormat="1" ht="128.25" customHeight="1" x14ac:dyDescent="0.25">
      <c r="A134" s="45"/>
      <c r="B134" s="65" t="s">
        <v>272</v>
      </c>
      <c r="C134" s="29">
        <v>2793.4</v>
      </c>
      <c r="D134" s="29">
        <v>0</v>
      </c>
      <c r="E134" s="29">
        <v>0</v>
      </c>
      <c r="F134" s="29">
        <v>2793.4</v>
      </c>
      <c r="G134" s="29">
        <v>0</v>
      </c>
      <c r="H134" s="29">
        <v>0</v>
      </c>
      <c r="I134" s="49">
        <f t="shared" si="28"/>
        <v>0</v>
      </c>
      <c r="J134" s="49">
        <f t="shared" si="28"/>
        <v>0</v>
      </c>
      <c r="K134" s="49">
        <f t="shared" si="28"/>
        <v>0</v>
      </c>
      <c r="L134" s="42"/>
      <c r="M134" s="42"/>
      <c r="N134" s="42"/>
    </row>
    <row r="135" spans="1:14" s="15" customFormat="1" ht="111.75" customHeight="1" x14ac:dyDescent="0.25">
      <c r="A135" s="45"/>
      <c r="B135" s="65" t="s">
        <v>291</v>
      </c>
      <c r="C135" s="33">
        <v>1728</v>
      </c>
      <c r="D135" s="33">
        <v>0</v>
      </c>
      <c r="E135" s="33">
        <v>0</v>
      </c>
      <c r="F135" s="29">
        <v>1728</v>
      </c>
      <c r="G135" s="29">
        <v>0</v>
      </c>
      <c r="H135" s="29">
        <v>0</v>
      </c>
      <c r="I135" s="49">
        <f t="shared" ref="I135" si="43">F135-C135</f>
        <v>0</v>
      </c>
      <c r="J135" s="49">
        <f t="shared" ref="J135" si="44">G135-D135</f>
        <v>0</v>
      </c>
      <c r="K135" s="49">
        <f t="shared" ref="K135" si="45">H135-E135</f>
        <v>0</v>
      </c>
      <c r="L135" s="42"/>
      <c r="M135" s="42"/>
      <c r="N135" s="42"/>
    </row>
    <row r="136" spans="1:14" ht="52.5" customHeight="1" x14ac:dyDescent="0.25">
      <c r="A136" s="31" t="s">
        <v>75</v>
      </c>
      <c r="B136" s="32" t="s">
        <v>74</v>
      </c>
      <c r="C136" s="76">
        <f>SUM(C137:C138)</f>
        <v>0</v>
      </c>
      <c r="D136" s="76">
        <f t="shared" ref="D136:H136" si="46">SUM(D137:D138)</f>
        <v>0</v>
      </c>
      <c r="E136" s="76">
        <f t="shared" si="46"/>
        <v>3573.46</v>
      </c>
      <c r="F136" s="27">
        <f t="shared" si="46"/>
        <v>0</v>
      </c>
      <c r="G136" s="27">
        <f t="shared" si="46"/>
        <v>0</v>
      </c>
      <c r="H136" s="27">
        <f t="shared" si="46"/>
        <v>3573.46</v>
      </c>
      <c r="I136" s="48">
        <f t="shared" si="28"/>
        <v>0</v>
      </c>
      <c r="J136" s="48">
        <f t="shared" si="28"/>
        <v>0</v>
      </c>
      <c r="K136" s="48">
        <f t="shared" si="28"/>
        <v>0</v>
      </c>
      <c r="L136" s="56"/>
      <c r="M136" s="56"/>
      <c r="N136" s="56"/>
    </row>
    <row r="137" spans="1:14" s="15" customFormat="1" ht="111.75" customHeight="1" x14ac:dyDescent="0.25">
      <c r="A137" s="30"/>
      <c r="B137" s="65" t="s">
        <v>315</v>
      </c>
      <c r="C137" s="29">
        <v>0</v>
      </c>
      <c r="D137" s="29">
        <v>0</v>
      </c>
      <c r="E137" s="29">
        <v>389</v>
      </c>
      <c r="F137" s="29">
        <v>0</v>
      </c>
      <c r="G137" s="29">
        <v>0</v>
      </c>
      <c r="H137" s="29">
        <v>389</v>
      </c>
      <c r="I137" s="50">
        <f t="shared" si="28"/>
        <v>0</v>
      </c>
      <c r="J137" s="50">
        <f t="shared" si="28"/>
        <v>0</v>
      </c>
      <c r="K137" s="50">
        <f t="shared" si="28"/>
        <v>0</v>
      </c>
      <c r="L137" s="42"/>
      <c r="M137" s="42"/>
      <c r="N137" s="42"/>
    </row>
    <row r="138" spans="1:14" s="15" customFormat="1" ht="55.5" customHeight="1" x14ac:dyDescent="0.25">
      <c r="A138" s="30"/>
      <c r="B138" s="65" t="s">
        <v>316</v>
      </c>
      <c r="C138" s="29">
        <v>0</v>
      </c>
      <c r="D138" s="29">
        <v>0</v>
      </c>
      <c r="E138" s="73">
        <v>3184.46</v>
      </c>
      <c r="F138" s="29">
        <v>0</v>
      </c>
      <c r="G138" s="29">
        <v>0</v>
      </c>
      <c r="H138" s="29">
        <v>3184.46</v>
      </c>
      <c r="I138" s="50">
        <f t="shared" si="28"/>
        <v>0</v>
      </c>
      <c r="J138" s="50">
        <f t="shared" si="28"/>
        <v>0</v>
      </c>
      <c r="K138" s="50">
        <f t="shared" si="28"/>
        <v>0</v>
      </c>
      <c r="L138" s="42"/>
      <c r="M138" s="42"/>
      <c r="N138" s="42"/>
    </row>
    <row r="139" spans="1:14" ht="64.5" hidden="1" customHeight="1" x14ac:dyDescent="0.25">
      <c r="A139" s="31" t="s">
        <v>73</v>
      </c>
      <c r="B139" s="32" t="s">
        <v>72</v>
      </c>
      <c r="C139" s="27"/>
      <c r="D139" s="27"/>
      <c r="E139" s="27"/>
      <c r="F139" s="27"/>
      <c r="G139" s="27"/>
      <c r="H139" s="27"/>
      <c r="I139" s="48">
        <f t="shared" si="28"/>
        <v>0</v>
      </c>
      <c r="J139" s="48">
        <f t="shared" si="28"/>
        <v>0</v>
      </c>
      <c r="K139" s="48">
        <f t="shared" si="28"/>
        <v>0</v>
      </c>
      <c r="L139" s="56"/>
      <c r="M139" s="56"/>
      <c r="N139" s="56"/>
    </row>
    <row r="140" spans="1:14" ht="79.5" hidden="1" customHeight="1" x14ac:dyDescent="0.25">
      <c r="A140" s="31" t="s">
        <v>71</v>
      </c>
      <c r="B140" s="32" t="s">
        <v>70</v>
      </c>
      <c r="C140" s="27"/>
      <c r="D140" s="27"/>
      <c r="E140" s="27"/>
      <c r="F140" s="27"/>
      <c r="G140" s="27"/>
      <c r="H140" s="27"/>
      <c r="I140" s="48">
        <f t="shared" si="28"/>
        <v>0</v>
      </c>
      <c r="J140" s="48">
        <f t="shared" si="28"/>
        <v>0</v>
      </c>
      <c r="K140" s="48">
        <f t="shared" si="28"/>
        <v>0</v>
      </c>
      <c r="L140" s="56"/>
      <c r="M140" s="56"/>
      <c r="N140" s="56"/>
    </row>
    <row r="141" spans="1:14" ht="65.25" customHeight="1" x14ac:dyDescent="0.25">
      <c r="A141" s="31" t="s">
        <v>69</v>
      </c>
      <c r="B141" s="32" t="s">
        <v>68</v>
      </c>
      <c r="C141" s="76">
        <v>61544</v>
      </c>
      <c r="D141" s="76">
        <v>59231</v>
      </c>
      <c r="E141" s="76">
        <v>60894</v>
      </c>
      <c r="F141" s="27">
        <v>61544</v>
      </c>
      <c r="G141" s="27">
        <v>59231</v>
      </c>
      <c r="H141" s="27">
        <v>60894</v>
      </c>
      <c r="I141" s="48">
        <f t="shared" si="28"/>
        <v>0</v>
      </c>
      <c r="J141" s="48">
        <f t="shared" si="28"/>
        <v>0</v>
      </c>
      <c r="K141" s="48">
        <f t="shared" si="28"/>
        <v>0</v>
      </c>
      <c r="L141" s="56"/>
      <c r="M141" s="56"/>
      <c r="N141" s="56"/>
    </row>
    <row r="142" spans="1:14" ht="39" customHeight="1" x14ac:dyDescent="0.25">
      <c r="A142" s="31" t="s">
        <v>67</v>
      </c>
      <c r="B142" s="32" t="s">
        <v>66</v>
      </c>
      <c r="C142" s="76">
        <v>9831.1</v>
      </c>
      <c r="D142" s="76">
        <f>2359+6131</f>
        <v>8490</v>
      </c>
      <c r="E142" s="76">
        <f>2599+5930</f>
        <v>8529</v>
      </c>
      <c r="F142" s="27">
        <v>9831.1</v>
      </c>
      <c r="G142" s="27">
        <v>8490</v>
      </c>
      <c r="H142" s="27">
        <v>8529</v>
      </c>
      <c r="I142" s="48">
        <f t="shared" si="28"/>
        <v>0</v>
      </c>
      <c r="J142" s="48">
        <f t="shared" si="28"/>
        <v>0</v>
      </c>
      <c r="K142" s="48">
        <f t="shared" si="28"/>
        <v>0</v>
      </c>
      <c r="L142" s="56"/>
      <c r="M142" s="56"/>
      <c r="N142" s="56"/>
    </row>
    <row r="143" spans="1:14" ht="43.5" customHeight="1" x14ac:dyDescent="0.25">
      <c r="A143" s="31" t="s">
        <v>65</v>
      </c>
      <c r="B143" s="32" t="s">
        <v>64</v>
      </c>
      <c r="C143" s="77">
        <f>SUM(C144:C145)</f>
        <v>615.30999999999995</v>
      </c>
      <c r="D143" s="77">
        <f t="shared" ref="D143:H143" si="47">SUM(D144:D145)</f>
        <v>646.26</v>
      </c>
      <c r="E143" s="77">
        <f t="shared" si="47"/>
        <v>142849.98000000001</v>
      </c>
      <c r="F143" s="24">
        <f>SUM(F144:F145)</f>
        <v>615.30149000000006</v>
      </c>
      <c r="G143" s="24">
        <f t="shared" si="47"/>
        <v>646.25995999999998</v>
      </c>
      <c r="H143" s="24">
        <f t="shared" si="47"/>
        <v>142849.97500000001</v>
      </c>
      <c r="I143" s="51">
        <f t="shared" si="28"/>
        <v>-8.5099999998874409E-3</v>
      </c>
      <c r="J143" s="51">
        <f t="shared" si="28"/>
        <v>-4.0000000012696546E-5</v>
      </c>
      <c r="K143" s="51">
        <f t="shared" si="28"/>
        <v>-5.0000000046566129E-3</v>
      </c>
      <c r="L143" s="56"/>
      <c r="M143" s="56"/>
      <c r="N143" s="56"/>
    </row>
    <row r="144" spans="1:14" s="15" customFormat="1" ht="37.5" customHeight="1" x14ac:dyDescent="0.25">
      <c r="A144" s="30"/>
      <c r="B144" s="65" t="s">
        <v>324</v>
      </c>
      <c r="C144" s="73">
        <f>344.57+270.74</f>
        <v>615.30999999999995</v>
      </c>
      <c r="D144" s="73">
        <f>361.91+284.35</f>
        <v>646.26</v>
      </c>
      <c r="E144" s="73">
        <f>363.99+285.99</f>
        <v>649.98</v>
      </c>
      <c r="F144" s="29">
        <v>615.30149000000006</v>
      </c>
      <c r="G144" s="29">
        <v>646.25995999999998</v>
      </c>
      <c r="H144" s="29">
        <v>649.97499999999991</v>
      </c>
      <c r="I144" s="50">
        <f t="shared" ref="I144:I145" si="48">F144-C144</f>
        <v>-8.5099999998874409E-3</v>
      </c>
      <c r="J144" s="50">
        <f t="shared" ref="J144:J145" si="49">G144-D144</f>
        <v>-4.0000000012696546E-5</v>
      </c>
      <c r="K144" s="50">
        <f t="shared" ref="K144:K145" si="50">H144-E144</f>
        <v>-5.0000000001091394E-3</v>
      </c>
      <c r="L144" s="42"/>
      <c r="M144" s="42"/>
      <c r="N144" s="42"/>
    </row>
    <row r="145" spans="1:14" s="15" customFormat="1" ht="37.5" customHeight="1" x14ac:dyDescent="0.25">
      <c r="A145" s="30"/>
      <c r="B145" s="65" t="s">
        <v>328</v>
      </c>
      <c r="C145" s="29">
        <v>0</v>
      </c>
      <c r="D145" s="29">
        <v>0</v>
      </c>
      <c r="E145" s="29">
        <f>88480+53720</f>
        <v>142200</v>
      </c>
      <c r="F145" s="29">
        <v>0</v>
      </c>
      <c r="G145" s="29">
        <v>0</v>
      </c>
      <c r="H145" s="29">
        <v>142200</v>
      </c>
      <c r="I145" s="49">
        <f t="shared" si="48"/>
        <v>0</v>
      </c>
      <c r="J145" s="49">
        <f t="shared" si="49"/>
        <v>0</v>
      </c>
      <c r="K145" s="49">
        <f t="shared" si="50"/>
        <v>0</v>
      </c>
      <c r="L145" s="42"/>
      <c r="M145" s="42"/>
      <c r="N145" s="42"/>
    </row>
    <row r="146" spans="1:14" ht="39" customHeight="1" x14ac:dyDescent="0.25">
      <c r="A146" s="31" t="s">
        <v>63</v>
      </c>
      <c r="B146" s="32" t="s">
        <v>62</v>
      </c>
      <c r="C146" s="76">
        <f t="shared" ref="C146:H146" si="51">SUM(C147:C150)</f>
        <v>215700</v>
      </c>
      <c r="D146" s="76">
        <f t="shared" si="51"/>
        <v>0</v>
      </c>
      <c r="E146" s="76">
        <f t="shared" si="51"/>
        <v>2445</v>
      </c>
      <c r="F146" s="27">
        <f t="shared" si="51"/>
        <v>215700</v>
      </c>
      <c r="G146" s="27">
        <f t="shared" si="51"/>
        <v>0</v>
      </c>
      <c r="H146" s="27">
        <f t="shared" si="51"/>
        <v>2445</v>
      </c>
      <c r="I146" s="48">
        <f t="shared" si="28"/>
        <v>0</v>
      </c>
      <c r="J146" s="48">
        <f t="shared" si="28"/>
        <v>0</v>
      </c>
      <c r="K146" s="48">
        <f t="shared" si="28"/>
        <v>0</v>
      </c>
      <c r="L146" s="56"/>
      <c r="M146" s="56"/>
      <c r="N146" s="56"/>
    </row>
    <row r="147" spans="1:14" s="15" customFormat="1" ht="27.75" customHeight="1" x14ac:dyDescent="0.25">
      <c r="A147" s="30"/>
      <c r="B147" s="66" t="s">
        <v>56</v>
      </c>
      <c r="C147" s="29">
        <v>159000</v>
      </c>
      <c r="D147" s="29">
        <v>0</v>
      </c>
      <c r="E147" s="29">
        <v>0</v>
      </c>
      <c r="F147" s="29">
        <v>159000</v>
      </c>
      <c r="G147" s="29">
        <v>0</v>
      </c>
      <c r="H147" s="29">
        <v>0</v>
      </c>
      <c r="I147" s="49">
        <f t="shared" ref="I147" si="52">F147-C147</f>
        <v>0</v>
      </c>
      <c r="J147" s="49">
        <f t="shared" ref="J147" si="53">G147-D147</f>
        <v>0</v>
      </c>
      <c r="K147" s="49">
        <f t="shared" ref="K147" si="54">H147-E147</f>
        <v>0</v>
      </c>
      <c r="L147" s="42"/>
      <c r="M147" s="42"/>
      <c r="N147" s="42"/>
    </row>
    <row r="148" spans="1:14" s="15" customFormat="1" ht="37.5" customHeight="1" x14ac:dyDescent="0.25">
      <c r="A148" s="30"/>
      <c r="B148" s="65" t="s">
        <v>346</v>
      </c>
      <c r="C148" s="29">
        <v>90</v>
      </c>
      <c r="D148" s="29">
        <v>0</v>
      </c>
      <c r="E148" s="29">
        <v>2445</v>
      </c>
      <c r="F148" s="29">
        <v>90</v>
      </c>
      <c r="G148" s="29">
        <v>0</v>
      </c>
      <c r="H148" s="29">
        <v>2445</v>
      </c>
      <c r="I148" s="49">
        <f t="shared" ref="I148" si="55">F148-C148</f>
        <v>0</v>
      </c>
      <c r="J148" s="49">
        <f t="shared" ref="J148" si="56">G148-D148</f>
        <v>0</v>
      </c>
      <c r="K148" s="49">
        <f t="shared" ref="K148" si="57">H148-E148</f>
        <v>0</v>
      </c>
      <c r="L148" s="42"/>
      <c r="M148" s="42"/>
      <c r="N148" s="42"/>
    </row>
    <row r="149" spans="1:14" s="15" customFormat="1" ht="36" customHeight="1" x14ac:dyDescent="0.25">
      <c r="A149" s="30"/>
      <c r="B149" s="65" t="s">
        <v>61</v>
      </c>
      <c r="C149" s="29">
        <v>13860</v>
      </c>
      <c r="D149" s="29">
        <v>0</v>
      </c>
      <c r="E149" s="29">
        <v>0</v>
      </c>
      <c r="F149" s="29">
        <v>13860</v>
      </c>
      <c r="G149" s="29">
        <v>0</v>
      </c>
      <c r="H149" s="29">
        <v>0</v>
      </c>
      <c r="I149" s="49">
        <f t="shared" si="28"/>
        <v>0</v>
      </c>
      <c r="J149" s="49">
        <f t="shared" si="28"/>
        <v>0</v>
      </c>
      <c r="K149" s="49">
        <f t="shared" si="28"/>
        <v>0</v>
      </c>
      <c r="L149" s="42"/>
      <c r="M149" s="42"/>
      <c r="N149" s="42"/>
    </row>
    <row r="150" spans="1:14" s="15" customFormat="1" ht="51" customHeight="1" x14ac:dyDescent="0.25">
      <c r="A150" s="30"/>
      <c r="B150" s="65" t="s">
        <v>330</v>
      </c>
      <c r="C150" s="29">
        <v>42750</v>
      </c>
      <c r="D150" s="29">
        <v>0</v>
      </c>
      <c r="E150" s="29">
        <v>0</v>
      </c>
      <c r="F150" s="29">
        <v>42750</v>
      </c>
      <c r="G150" s="29">
        <v>0</v>
      </c>
      <c r="H150" s="29">
        <v>0</v>
      </c>
      <c r="I150" s="49">
        <f t="shared" si="28"/>
        <v>0</v>
      </c>
      <c r="J150" s="49">
        <f t="shared" si="28"/>
        <v>0</v>
      </c>
      <c r="K150" s="49">
        <f t="shared" si="28"/>
        <v>0</v>
      </c>
      <c r="L150" s="42"/>
      <c r="M150" s="42"/>
      <c r="N150" s="42"/>
    </row>
    <row r="151" spans="1:14" ht="39" hidden="1" customHeight="1" x14ac:dyDescent="0.25">
      <c r="A151" s="31" t="s">
        <v>60</v>
      </c>
      <c r="B151" s="32" t="s">
        <v>59</v>
      </c>
      <c r="C151" s="27"/>
      <c r="D151" s="27"/>
      <c r="E151" s="27"/>
      <c r="F151" s="27"/>
      <c r="G151" s="27"/>
      <c r="H151" s="27"/>
      <c r="I151" s="48">
        <f t="shared" si="28"/>
        <v>0</v>
      </c>
      <c r="J151" s="48">
        <f t="shared" si="28"/>
        <v>0</v>
      </c>
      <c r="K151" s="48">
        <f t="shared" si="28"/>
        <v>0</v>
      </c>
      <c r="L151" s="56"/>
      <c r="M151" s="56"/>
      <c r="N151" s="56"/>
    </row>
    <row r="152" spans="1:14" ht="36" customHeight="1" x14ac:dyDescent="0.25">
      <c r="A152" s="31" t="s">
        <v>58</v>
      </c>
      <c r="B152" s="32" t="s">
        <v>57</v>
      </c>
      <c r="C152" s="76">
        <f>C153</f>
        <v>0</v>
      </c>
      <c r="D152" s="76">
        <f t="shared" ref="D152:H152" si="58">D153</f>
        <v>0</v>
      </c>
      <c r="E152" s="76">
        <f t="shared" si="58"/>
        <v>183757.34</v>
      </c>
      <c r="F152" s="27">
        <f t="shared" si="58"/>
        <v>0</v>
      </c>
      <c r="G152" s="27">
        <f t="shared" si="58"/>
        <v>0</v>
      </c>
      <c r="H152" s="27">
        <f t="shared" si="58"/>
        <v>183757.34</v>
      </c>
      <c r="I152" s="48">
        <f t="shared" si="28"/>
        <v>0</v>
      </c>
      <c r="J152" s="48">
        <f t="shared" si="28"/>
        <v>0</v>
      </c>
      <c r="K152" s="48">
        <f t="shared" si="28"/>
        <v>0</v>
      </c>
      <c r="L152" s="56"/>
      <c r="M152" s="56"/>
      <c r="N152" s="56"/>
    </row>
    <row r="153" spans="1:14" s="15" customFormat="1" ht="51" customHeight="1" x14ac:dyDescent="0.25">
      <c r="A153" s="30"/>
      <c r="B153" s="65" t="s">
        <v>55</v>
      </c>
      <c r="C153" s="29">
        <v>0</v>
      </c>
      <c r="D153" s="29">
        <v>0</v>
      </c>
      <c r="E153" s="73">
        <v>183757.34</v>
      </c>
      <c r="F153" s="29">
        <v>0</v>
      </c>
      <c r="G153" s="29">
        <v>0</v>
      </c>
      <c r="H153" s="29">
        <v>183757.34</v>
      </c>
      <c r="I153" s="49">
        <f t="shared" si="28"/>
        <v>0</v>
      </c>
      <c r="J153" s="49">
        <f t="shared" si="28"/>
        <v>0</v>
      </c>
      <c r="K153" s="49">
        <f t="shared" si="28"/>
        <v>0</v>
      </c>
      <c r="L153" s="42"/>
      <c r="M153" s="42"/>
      <c r="N153" s="42"/>
    </row>
    <row r="154" spans="1:14" ht="36" customHeight="1" x14ac:dyDescent="0.25">
      <c r="A154" s="31" t="s">
        <v>353</v>
      </c>
      <c r="B154" s="32" t="s">
        <v>352</v>
      </c>
      <c r="C154" s="76"/>
      <c r="D154" s="76"/>
      <c r="E154" s="76"/>
      <c r="F154" s="27">
        <v>99730.446430000011</v>
      </c>
      <c r="G154" s="27">
        <v>0</v>
      </c>
      <c r="H154" s="27">
        <v>0</v>
      </c>
      <c r="I154" s="48">
        <f t="shared" ref="I154" si="59">F154-C154</f>
        <v>99730.446430000011</v>
      </c>
      <c r="J154" s="48">
        <f t="shared" ref="J154" si="60">G154-D154</f>
        <v>0</v>
      </c>
      <c r="K154" s="48">
        <f t="shared" ref="K154" si="61">H154-E154</f>
        <v>0</v>
      </c>
      <c r="L154" s="56"/>
      <c r="M154" s="56"/>
      <c r="N154" s="56"/>
    </row>
    <row r="155" spans="1:14" ht="39" customHeight="1" x14ac:dyDescent="0.25">
      <c r="A155" s="31" t="s">
        <v>54</v>
      </c>
      <c r="B155" s="32" t="s">
        <v>46</v>
      </c>
      <c r="C155" s="76">
        <f t="shared" ref="C155:H155" si="62">C156+C158+C160+C162+C164+C166</f>
        <v>1298876.17</v>
      </c>
      <c r="D155" s="76">
        <f t="shared" si="62"/>
        <v>1431863.37</v>
      </c>
      <c r="E155" s="76">
        <f t="shared" si="62"/>
        <v>255960</v>
      </c>
      <c r="F155" s="27">
        <f t="shared" si="62"/>
        <v>1298876.17</v>
      </c>
      <c r="G155" s="27">
        <f t="shared" si="62"/>
        <v>1431863.37</v>
      </c>
      <c r="H155" s="27">
        <f t="shared" si="62"/>
        <v>255960</v>
      </c>
      <c r="I155" s="48">
        <f t="shared" si="28"/>
        <v>0</v>
      </c>
      <c r="J155" s="48">
        <f t="shared" si="28"/>
        <v>0</v>
      </c>
      <c r="K155" s="48">
        <f t="shared" si="28"/>
        <v>0</v>
      </c>
      <c r="L155" s="56"/>
      <c r="M155" s="56"/>
      <c r="N155" s="56"/>
    </row>
    <row r="156" spans="1:14" ht="30" customHeight="1" x14ac:dyDescent="0.25">
      <c r="A156" s="31" t="s">
        <v>53</v>
      </c>
      <c r="B156" s="32" t="s">
        <v>52</v>
      </c>
      <c r="C156" s="76">
        <f t="shared" ref="C156:H156" si="63">C157</f>
        <v>0</v>
      </c>
      <c r="D156" s="76">
        <f t="shared" si="63"/>
        <v>0</v>
      </c>
      <c r="E156" s="76">
        <f t="shared" si="63"/>
        <v>27000</v>
      </c>
      <c r="F156" s="27">
        <f t="shared" si="63"/>
        <v>0</v>
      </c>
      <c r="G156" s="27">
        <f t="shared" si="63"/>
        <v>0</v>
      </c>
      <c r="H156" s="27">
        <f t="shared" si="63"/>
        <v>27000</v>
      </c>
      <c r="I156" s="48">
        <f t="shared" si="28"/>
        <v>0</v>
      </c>
      <c r="J156" s="48">
        <f t="shared" si="28"/>
        <v>0</v>
      </c>
      <c r="K156" s="48">
        <f t="shared" si="28"/>
        <v>0</v>
      </c>
      <c r="L156" s="56"/>
      <c r="M156" s="56"/>
      <c r="N156" s="56"/>
    </row>
    <row r="157" spans="1:14" s="15" customFormat="1" ht="33.75" customHeight="1" x14ac:dyDescent="0.25">
      <c r="A157" s="30"/>
      <c r="B157" s="66" t="s">
        <v>333</v>
      </c>
      <c r="C157" s="29">
        <v>0</v>
      </c>
      <c r="D157" s="29">
        <v>0</v>
      </c>
      <c r="E157" s="29">
        <v>27000</v>
      </c>
      <c r="F157" s="29">
        <v>0</v>
      </c>
      <c r="G157" s="29">
        <v>0</v>
      </c>
      <c r="H157" s="29">
        <v>27000</v>
      </c>
      <c r="I157" s="49">
        <f t="shared" si="28"/>
        <v>0</v>
      </c>
      <c r="J157" s="49">
        <f t="shared" si="28"/>
        <v>0</v>
      </c>
      <c r="K157" s="49">
        <f t="shared" si="28"/>
        <v>0</v>
      </c>
      <c r="L157" s="42"/>
      <c r="M157" s="42"/>
      <c r="N157" s="42"/>
    </row>
    <row r="158" spans="1:14" ht="37.5" customHeight="1" x14ac:dyDescent="0.25">
      <c r="A158" s="31" t="s">
        <v>51</v>
      </c>
      <c r="B158" s="32" t="s">
        <v>46</v>
      </c>
      <c r="C158" s="76">
        <f t="shared" ref="C158:H158" si="64">C159</f>
        <v>614545.01</v>
      </c>
      <c r="D158" s="76">
        <f t="shared" si="64"/>
        <v>739338.46</v>
      </c>
      <c r="E158" s="76">
        <f t="shared" si="64"/>
        <v>0</v>
      </c>
      <c r="F158" s="27">
        <f t="shared" si="64"/>
        <v>614545.01</v>
      </c>
      <c r="G158" s="27">
        <f t="shared" si="64"/>
        <v>739338.46</v>
      </c>
      <c r="H158" s="27">
        <f t="shared" si="64"/>
        <v>0</v>
      </c>
      <c r="I158" s="48">
        <f t="shared" si="28"/>
        <v>0</v>
      </c>
      <c r="J158" s="48">
        <f t="shared" si="28"/>
        <v>0</v>
      </c>
      <c r="K158" s="48">
        <f t="shared" si="28"/>
        <v>0</v>
      </c>
      <c r="L158" s="56"/>
      <c r="M158" s="56"/>
      <c r="N158" s="56"/>
    </row>
    <row r="159" spans="1:14" s="15" customFormat="1" ht="63.75" customHeight="1" x14ac:dyDescent="0.25">
      <c r="A159" s="30"/>
      <c r="B159" s="66" t="s">
        <v>320</v>
      </c>
      <c r="C159" s="73">
        <v>614545.01</v>
      </c>
      <c r="D159" s="73">
        <v>739338.46</v>
      </c>
      <c r="E159" s="29">
        <v>0</v>
      </c>
      <c r="F159" s="29">
        <v>614545.01</v>
      </c>
      <c r="G159" s="29">
        <v>739338.46</v>
      </c>
      <c r="H159" s="29">
        <v>0</v>
      </c>
      <c r="I159" s="49">
        <f t="shared" si="28"/>
        <v>0</v>
      </c>
      <c r="J159" s="49">
        <f t="shared" si="28"/>
        <v>0</v>
      </c>
      <c r="K159" s="49">
        <f t="shared" si="28"/>
        <v>0</v>
      </c>
      <c r="L159" s="42"/>
      <c r="M159" s="42"/>
      <c r="N159" s="42"/>
    </row>
    <row r="160" spans="1:14" ht="36.75" customHeight="1" x14ac:dyDescent="0.25">
      <c r="A160" s="31" t="s">
        <v>50</v>
      </c>
      <c r="B160" s="32" t="s">
        <v>46</v>
      </c>
      <c r="C160" s="76">
        <f t="shared" ref="C160:H160" si="65">C161</f>
        <v>540867.97</v>
      </c>
      <c r="D160" s="76">
        <f t="shared" si="65"/>
        <v>264364.34999999998</v>
      </c>
      <c r="E160" s="76">
        <f t="shared" si="65"/>
        <v>0</v>
      </c>
      <c r="F160" s="27">
        <f t="shared" si="65"/>
        <v>540867.97</v>
      </c>
      <c r="G160" s="27">
        <f t="shared" si="65"/>
        <v>264364.34999999998</v>
      </c>
      <c r="H160" s="27">
        <f t="shared" si="65"/>
        <v>0</v>
      </c>
      <c r="I160" s="48">
        <f t="shared" si="28"/>
        <v>0</v>
      </c>
      <c r="J160" s="48">
        <f t="shared" si="28"/>
        <v>0</v>
      </c>
      <c r="K160" s="48">
        <f t="shared" si="28"/>
        <v>0</v>
      </c>
      <c r="L160" s="56"/>
      <c r="M160" s="56"/>
      <c r="N160" s="56"/>
    </row>
    <row r="161" spans="1:14" s="15" customFormat="1" ht="66" customHeight="1" x14ac:dyDescent="0.25">
      <c r="A161" s="30"/>
      <c r="B161" s="66" t="s">
        <v>321</v>
      </c>
      <c r="C161" s="73">
        <v>540867.97</v>
      </c>
      <c r="D161" s="73">
        <v>264364.34999999998</v>
      </c>
      <c r="E161" s="29">
        <v>0</v>
      </c>
      <c r="F161" s="29">
        <v>540867.97</v>
      </c>
      <c r="G161" s="29">
        <v>264364.34999999998</v>
      </c>
      <c r="H161" s="29">
        <v>0</v>
      </c>
      <c r="I161" s="49">
        <f t="shared" si="28"/>
        <v>0</v>
      </c>
      <c r="J161" s="49">
        <f t="shared" si="28"/>
        <v>0</v>
      </c>
      <c r="K161" s="49">
        <f t="shared" si="28"/>
        <v>0</v>
      </c>
      <c r="L161" s="42"/>
      <c r="M161" s="42"/>
      <c r="N161" s="42"/>
    </row>
    <row r="162" spans="1:14" ht="36" customHeight="1" x14ac:dyDescent="0.25">
      <c r="A162" s="31" t="s">
        <v>49</v>
      </c>
      <c r="B162" s="32" t="s">
        <v>46</v>
      </c>
      <c r="C162" s="76">
        <f t="shared" ref="C162:H162" si="66">C163</f>
        <v>25440</v>
      </c>
      <c r="D162" s="76">
        <f t="shared" si="66"/>
        <v>321353</v>
      </c>
      <c r="E162" s="76">
        <f t="shared" si="66"/>
        <v>228960</v>
      </c>
      <c r="F162" s="27">
        <f t="shared" si="66"/>
        <v>25440</v>
      </c>
      <c r="G162" s="27">
        <f t="shared" si="66"/>
        <v>321353</v>
      </c>
      <c r="H162" s="27">
        <f t="shared" si="66"/>
        <v>228960</v>
      </c>
      <c r="I162" s="48">
        <f t="shared" si="28"/>
        <v>0</v>
      </c>
      <c r="J162" s="48">
        <f t="shared" si="28"/>
        <v>0</v>
      </c>
      <c r="K162" s="48">
        <f t="shared" si="28"/>
        <v>0</v>
      </c>
      <c r="L162" s="56"/>
      <c r="M162" s="56"/>
      <c r="N162" s="56"/>
    </row>
    <row r="163" spans="1:14" s="15" customFormat="1" ht="37.5" customHeight="1" x14ac:dyDescent="0.25">
      <c r="A163" s="30"/>
      <c r="B163" s="66" t="s">
        <v>318</v>
      </c>
      <c r="C163" s="29">
        <v>25440</v>
      </c>
      <c r="D163" s="29">
        <v>321353</v>
      </c>
      <c r="E163" s="29">
        <v>228960</v>
      </c>
      <c r="F163" s="29">
        <v>25440</v>
      </c>
      <c r="G163" s="29">
        <v>321353</v>
      </c>
      <c r="H163" s="29">
        <v>228960</v>
      </c>
      <c r="I163" s="49">
        <f t="shared" si="28"/>
        <v>0</v>
      </c>
      <c r="J163" s="49">
        <f t="shared" si="28"/>
        <v>0</v>
      </c>
      <c r="K163" s="49">
        <f t="shared" si="28"/>
        <v>0</v>
      </c>
      <c r="L163" s="42"/>
      <c r="M163" s="42"/>
      <c r="N163" s="42"/>
    </row>
    <row r="164" spans="1:14" ht="33.75" customHeight="1" x14ac:dyDescent="0.25">
      <c r="A164" s="31" t="s">
        <v>48</v>
      </c>
      <c r="B164" s="32" t="s">
        <v>46</v>
      </c>
      <c r="C164" s="76">
        <f t="shared" ref="C164:H164" si="67">C165</f>
        <v>118023.19</v>
      </c>
      <c r="D164" s="76">
        <f t="shared" si="67"/>
        <v>106807.56</v>
      </c>
      <c r="E164" s="76">
        <f t="shared" si="67"/>
        <v>0</v>
      </c>
      <c r="F164" s="27">
        <f t="shared" si="67"/>
        <v>118023.19</v>
      </c>
      <c r="G164" s="27">
        <f t="shared" si="67"/>
        <v>106807.56</v>
      </c>
      <c r="H164" s="27">
        <f t="shared" si="67"/>
        <v>0</v>
      </c>
      <c r="I164" s="48">
        <f t="shared" si="28"/>
        <v>0</v>
      </c>
      <c r="J164" s="48">
        <f t="shared" si="28"/>
        <v>0</v>
      </c>
      <c r="K164" s="48">
        <f t="shared" si="28"/>
        <v>0</v>
      </c>
      <c r="L164" s="56"/>
      <c r="M164" s="56"/>
      <c r="N164" s="56"/>
    </row>
    <row r="165" spans="1:14" s="15" customFormat="1" ht="39" customHeight="1" x14ac:dyDescent="0.25">
      <c r="A165" s="30"/>
      <c r="B165" s="66" t="s">
        <v>317</v>
      </c>
      <c r="C165" s="73">
        <v>118023.19</v>
      </c>
      <c r="D165" s="73">
        <v>106807.56</v>
      </c>
      <c r="E165" s="29">
        <v>0</v>
      </c>
      <c r="F165" s="29">
        <v>118023.19</v>
      </c>
      <c r="G165" s="29">
        <v>106807.56</v>
      </c>
      <c r="H165" s="29">
        <v>0</v>
      </c>
      <c r="I165" s="49">
        <f t="shared" si="28"/>
        <v>0</v>
      </c>
      <c r="J165" s="49">
        <f t="shared" si="28"/>
        <v>0</v>
      </c>
      <c r="K165" s="49">
        <f t="shared" si="28"/>
        <v>0</v>
      </c>
      <c r="L165" s="42"/>
      <c r="M165" s="42"/>
      <c r="N165" s="42"/>
    </row>
    <row r="166" spans="1:14" ht="33.75" hidden="1" customHeight="1" x14ac:dyDescent="0.25">
      <c r="A166" s="31" t="s">
        <v>47</v>
      </c>
      <c r="B166" s="32" t="s">
        <v>46</v>
      </c>
      <c r="C166" s="27">
        <f t="shared" ref="C166:H166" si="68">C167</f>
        <v>0</v>
      </c>
      <c r="D166" s="27">
        <f t="shared" si="68"/>
        <v>0</v>
      </c>
      <c r="E166" s="27">
        <f t="shared" si="68"/>
        <v>0</v>
      </c>
      <c r="F166" s="27">
        <f t="shared" si="68"/>
        <v>0</v>
      </c>
      <c r="G166" s="27">
        <f t="shared" si="68"/>
        <v>0</v>
      </c>
      <c r="H166" s="27">
        <f t="shared" si="68"/>
        <v>0</v>
      </c>
      <c r="I166" s="48">
        <f t="shared" ref="I166:K212" si="69">F166-C166</f>
        <v>0</v>
      </c>
      <c r="J166" s="48">
        <f t="shared" si="69"/>
        <v>0</v>
      </c>
      <c r="K166" s="48">
        <f t="shared" si="69"/>
        <v>0</v>
      </c>
      <c r="L166" s="56"/>
      <c r="M166" s="56"/>
      <c r="N166" s="56"/>
    </row>
    <row r="167" spans="1:14" s="15" customFormat="1" ht="36" hidden="1" customHeight="1" x14ac:dyDescent="0.25">
      <c r="A167" s="30"/>
      <c r="B167" s="66" t="s">
        <v>319</v>
      </c>
      <c r="C167" s="29">
        <v>0</v>
      </c>
      <c r="D167" s="29">
        <v>0</v>
      </c>
      <c r="E167" s="29">
        <v>0</v>
      </c>
      <c r="F167" s="29">
        <v>0</v>
      </c>
      <c r="G167" s="29">
        <v>0</v>
      </c>
      <c r="H167" s="29">
        <v>0</v>
      </c>
      <c r="I167" s="49">
        <f t="shared" si="69"/>
        <v>0</v>
      </c>
      <c r="J167" s="49">
        <f t="shared" si="69"/>
        <v>0</v>
      </c>
      <c r="K167" s="49">
        <f t="shared" si="69"/>
        <v>0</v>
      </c>
      <c r="L167" s="42"/>
      <c r="M167" s="42"/>
      <c r="N167" s="42"/>
    </row>
    <row r="168" spans="1:14" ht="24.75" customHeight="1" x14ac:dyDescent="0.25">
      <c r="A168" s="31" t="s">
        <v>45</v>
      </c>
      <c r="B168" s="26" t="s">
        <v>44</v>
      </c>
      <c r="C168" s="76">
        <f t="shared" ref="C168:H168" si="70">SUM(C169:C189)</f>
        <v>1069567.56</v>
      </c>
      <c r="D168" s="76">
        <f t="shared" si="70"/>
        <v>759136.4800000001</v>
      </c>
      <c r="E168" s="76">
        <f t="shared" si="70"/>
        <v>458350.47000000003</v>
      </c>
      <c r="F168" s="27">
        <f t="shared" si="70"/>
        <v>952138.89600000007</v>
      </c>
      <c r="G168" s="27">
        <f t="shared" si="70"/>
        <v>759136.06912</v>
      </c>
      <c r="H168" s="27">
        <f t="shared" si="70"/>
        <v>458350.47000000003</v>
      </c>
      <c r="I168" s="48">
        <f t="shared" si="69"/>
        <v>-117428.66399999999</v>
      </c>
      <c r="J168" s="48">
        <f t="shared" si="69"/>
        <v>-0.41088000009767711</v>
      </c>
      <c r="K168" s="48">
        <f t="shared" si="69"/>
        <v>0</v>
      </c>
      <c r="L168" s="56"/>
      <c r="M168" s="56"/>
      <c r="N168" s="56"/>
    </row>
    <row r="169" spans="1:14" s="15" customFormat="1" ht="51.75" customHeight="1" x14ac:dyDescent="0.25">
      <c r="A169" s="30"/>
      <c r="B169" s="65" t="s">
        <v>41</v>
      </c>
      <c r="C169" s="33">
        <v>3854</v>
      </c>
      <c r="D169" s="33">
        <v>2004</v>
      </c>
      <c r="E169" s="33">
        <v>0</v>
      </c>
      <c r="F169" s="33">
        <v>3853.056</v>
      </c>
      <c r="G169" s="33">
        <v>2003.5891200000001</v>
      </c>
      <c r="H169" s="33">
        <v>0</v>
      </c>
      <c r="I169" s="50">
        <f t="shared" si="69"/>
        <v>-0.94399999999995998</v>
      </c>
      <c r="J169" s="50">
        <f t="shared" si="69"/>
        <v>-0.41087999999990643</v>
      </c>
      <c r="K169" s="50">
        <f t="shared" si="69"/>
        <v>0</v>
      </c>
      <c r="L169" s="42"/>
      <c r="M169" s="42"/>
      <c r="N169" s="42"/>
    </row>
    <row r="170" spans="1:14" s="15" customFormat="1" ht="50.25" customHeight="1" x14ac:dyDescent="0.25">
      <c r="A170" s="30"/>
      <c r="B170" s="65" t="s">
        <v>42</v>
      </c>
      <c r="C170" s="33">
        <v>14619</v>
      </c>
      <c r="D170" s="33">
        <v>15203</v>
      </c>
      <c r="E170" s="33">
        <v>15812</v>
      </c>
      <c r="F170" s="33">
        <v>14619</v>
      </c>
      <c r="G170" s="33">
        <v>15203</v>
      </c>
      <c r="H170" s="33">
        <v>15812</v>
      </c>
      <c r="I170" s="50">
        <f t="shared" si="69"/>
        <v>0</v>
      </c>
      <c r="J170" s="50">
        <f t="shared" si="69"/>
        <v>0</v>
      </c>
      <c r="K170" s="50">
        <f t="shared" si="69"/>
        <v>0</v>
      </c>
      <c r="L170" s="42"/>
      <c r="M170" s="42"/>
      <c r="N170" s="42"/>
    </row>
    <row r="171" spans="1:14" s="15" customFormat="1" ht="48.75" customHeight="1" x14ac:dyDescent="0.25">
      <c r="A171" s="30"/>
      <c r="B171" s="65" t="s">
        <v>311</v>
      </c>
      <c r="C171" s="33">
        <v>35762</v>
      </c>
      <c r="D171" s="33">
        <v>0</v>
      </c>
      <c r="E171" s="33">
        <v>0</v>
      </c>
      <c r="F171" s="33">
        <v>35762</v>
      </c>
      <c r="G171" s="33">
        <v>0</v>
      </c>
      <c r="H171" s="33">
        <v>0</v>
      </c>
      <c r="I171" s="50">
        <f t="shared" si="69"/>
        <v>0</v>
      </c>
      <c r="J171" s="50">
        <f t="shared" si="69"/>
        <v>0</v>
      </c>
      <c r="K171" s="50">
        <f t="shared" si="69"/>
        <v>0</v>
      </c>
      <c r="L171" s="42"/>
      <c r="M171" s="42"/>
      <c r="N171" s="42"/>
    </row>
    <row r="172" spans="1:14" s="15" customFormat="1" ht="51" customHeight="1" x14ac:dyDescent="0.25">
      <c r="A172" s="30"/>
      <c r="B172" s="65" t="s">
        <v>312</v>
      </c>
      <c r="C172" s="33">
        <v>114791</v>
      </c>
      <c r="D172" s="33">
        <v>74460</v>
      </c>
      <c r="E172" s="33">
        <v>205105</v>
      </c>
      <c r="F172" s="33">
        <f>114791-109774.72</f>
        <v>5016.2799999999988</v>
      </c>
      <c r="G172" s="33">
        <v>74460</v>
      </c>
      <c r="H172" s="33">
        <v>205105</v>
      </c>
      <c r="I172" s="50">
        <f t="shared" si="69"/>
        <v>-109774.72</v>
      </c>
      <c r="J172" s="87">
        <f t="shared" si="69"/>
        <v>0</v>
      </c>
      <c r="K172" s="50">
        <f t="shared" si="69"/>
        <v>0</v>
      </c>
      <c r="L172" s="42"/>
      <c r="M172" s="42"/>
      <c r="N172" s="42"/>
    </row>
    <row r="173" spans="1:14" s="15" customFormat="1" ht="63" customHeight="1" x14ac:dyDescent="0.25">
      <c r="A173" s="30"/>
      <c r="B173" s="65" t="s">
        <v>343</v>
      </c>
      <c r="C173" s="33">
        <v>9184</v>
      </c>
      <c r="D173" s="33">
        <v>0</v>
      </c>
      <c r="E173" s="33">
        <v>0</v>
      </c>
      <c r="F173" s="33">
        <v>9184</v>
      </c>
      <c r="G173" s="33">
        <v>0</v>
      </c>
      <c r="H173" s="33">
        <v>0</v>
      </c>
      <c r="I173" s="50">
        <f t="shared" si="69"/>
        <v>0</v>
      </c>
      <c r="J173" s="50">
        <f t="shared" si="69"/>
        <v>0</v>
      </c>
      <c r="K173" s="50">
        <f t="shared" si="69"/>
        <v>0</v>
      </c>
      <c r="L173" s="42"/>
      <c r="M173" s="42"/>
      <c r="N173" s="42"/>
    </row>
    <row r="174" spans="1:14" s="15" customFormat="1" ht="51" customHeight="1" x14ac:dyDescent="0.25">
      <c r="A174" s="30"/>
      <c r="B174" s="65" t="s">
        <v>313</v>
      </c>
      <c r="C174" s="33">
        <v>7653</v>
      </c>
      <c r="D174" s="33">
        <v>13140</v>
      </c>
      <c r="E174" s="33">
        <v>36195</v>
      </c>
      <c r="F174" s="33">
        <v>0</v>
      </c>
      <c r="G174" s="33">
        <v>13140</v>
      </c>
      <c r="H174" s="33">
        <v>36195</v>
      </c>
      <c r="I174" s="87">
        <f t="shared" si="69"/>
        <v>-7653</v>
      </c>
      <c r="J174" s="50">
        <f t="shared" si="69"/>
        <v>0</v>
      </c>
      <c r="K174" s="50">
        <f t="shared" si="69"/>
        <v>0</v>
      </c>
      <c r="L174" s="42"/>
      <c r="M174" s="42"/>
      <c r="N174" s="42"/>
    </row>
    <row r="175" spans="1:14" s="15" customFormat="1" ht="78.75" customHeight="1" x14ac:dyDescent="0.25">
      <c r="A175" s="30"/>
      <c r="B175" s="65" t="s">
        <v>286</v>
      </c>
      <c r="C175" s="33">
        <v>37793</v>
      </c>
      <c r="D175" s="33">
        <v>37793</v>
      </c>
      <c r="E175" s="33">
        <v>37793</v>
      </c>
      <c r="F175" s="33">
        <v>37793</v>
      </c>
      <c r="G175" s="33">
        <v>37793</v>
      </c>
      <c r="H175" s="33">
        <v>37793</v>
      </c>
      <c r="I175" s="50">
        <f t="shared" si="69"/>
        <v>0</v>
      </c>
      <c r="J175" s="50">
        <f t="shared" si="69"/>
        <v>0</v>
      </c>
      <c r="K175" s="50">
        <f t="shared" si="69"/>
        <v>0</v>
      </c>
      <c r="L175" s="42"/>
      <c r="M175" s="42"/>
      <c r="N175" s="42"/>
    </row>
    <row r="176" spans="1:14" s="15" customFormat="1" ht="64.5" customHeight="1" x14ac:dyDescent="0.25">
      <c r="A176" s="30"/>
      <c r="B176" s="65" t="s">
        <v>43</v>
      </c>
      <c r="C176" s="74">
        <v>1941.86</v>
      </c>
      <c r="D176" s="74">
        <v>2021.47</v>
      </c>
      <c r="E176" s="74">
        <v>2104.35</v>
      </c>
      <c r="F176" s="33">
        <v>1941.86</v>
      </c>
      <c r="G176" s="33">
        <v>2021.47</v>
      </c>
      <c r="H176" s="33">
        <v>2104.35</v>
      </c>
      <c r="I176" s="50">
        <f t="shared" si="69"/>
        <v>0</v>
      </c>
      <c r="J176" s="50">
        <f t="shared" si="69"/>
        <v>0</v>
      </c>
      <c r="K176" s="50">
        <f t="shared" si="69"/>
        <v>0</v>
      </c>
      <c r="L176" s="42"/>
      <c r="M176" s="42"/>
      <c r="N176" s="42"/>
    </row>
    <row r="177" spans="1:14" s="15" customFormat="1" ht="111.75" customHeight="1" x14ac:dyDescent="0.25">
      <c r="A177" s="30"/>
      <c r="B177" s="65" t="s">
        <v>314</v>
      </c>
      <c r="C177" s="33">
        <v>232</v>
      </c>
      <c r="D177" s="33">
        <v>232</v>
      </c>
      <c r="E177" s="33">
        <v>232</v>
      </c>
      <c r="F177" s="33">
        <v>232</v>
      </c>
      <c r="G177" s="33">
        <v>232</v>
      </c>
      <c r="H177" s="33">
        <v>232</v>
      </c>
      <c r="I177" s="50">
        <f t="shared" si="69"/>
        <v>0</v>
      </c>
      <c r="J177" s="50">
        <f t="shared" si="69"/>
        <v>0</v>
      </c>
      <c r="K177" s="50">
        <f t="shared" si="69"/>
        <v>0</v>
      </c>
      <c r="L177" s="42"/>
      <c r="M177" s="42"/>
      <c r="N177" s="42"/>
    </row>
    <row r="178" spans="1:14" s="15" customFormat="1" ht="39.75" customHeight="1" x14ac:dyDescent="0.25">
      <c r="A178" s="30"/>
      <c r="B178" s="65" t="s">
        <v>344</v>
      </c>
      <c r="C178" s="33">
        <v>0</v>
      </c>
      <c r="D178" s="33">
        <v>592</v>
      </c>
      <c r="E178" s="33">
        <v>0</v>
      </c>
      <c r="F178" s="33">
        <v>0</v>
      </c>
      <c r="G178" s="33">
        <v>592</v>
      </c>
      <c r="H178" s="33">
        <v>0</v>
      </c>
      <c r="I178" s="50">
        <f t="shared" si="69"/>
        <v>0</v>
      </c>
      <c r="J178" s="50">
        <f t="shared" si="69"/>
        <v>0</v>
      </c>
      <c r="K178" s="50">
        <f t="shared" si="69"/>
        <v>0</v>
      </c>
      <c r="L178" s="42"/>
      <c r="M178" s="42"/>
      <c r="N178" s="42"/>
    </row>
    <row r="179" spans="1:14" s="15" customFormat="1" ht="49.5" customHeight="1" x14ac:dyDescent="0.25">
      <c r="A179" s="30"/>
      <c r="B179" s="65" t="s">
        <v>345</v>
      </c>
      <c r="C179" s="33">
        <v>2615</v>
      </c>
      <c r="D179" s="33">
        <v>0</v>
      </c>
      <c r="E179" s="33">
        <v>0</v>
      </c>
      <c r="F179" s="33">
        <v>2615</v>
      </c>
      <c r="G179" s="33">
        <v>0</v>
      </c>
      <c r="H179" s="33">
        <v>0</v>
      </c>
      <c r="I179" s="50">
        <f t="shared" si="69"/>
        <v>0</v>
      </c>
      <c r="J179" s="50">
        <f t="shared" si="69"/>
        <v>0</v>
      </c>
      <c r="K179" s="50">
        <f t="shared" si="69"/>
        <v>0</v>
      </c>
      <c r="L179" s="42"/>
      <c r="M179" s="42"/>
      <c r="N179" s="42"/>
    </row>
    <row r="180" spans="1:14" s="15" customFormat="1" ht="27" customHeight="1" x14ac:dyDescent="0.25">
      <c r="A180" s="30"/>
      <c r="B180" s="65" t="s">
        <v>322</v>
      </c>
      <c r="C180" s="74">
        <v>423720.31</v>
      </c>
      <c r="D180" s="74">
        <v>340483.62</v>
      </c>
      <c r="E180" s="33">
        <v>0</v>
      </c>
      <c r="F180" s="33">
        <v>423720.31</v>
      </c>
      <c r="G180" s="33">
        <v>340483.62</v>
      </c>
      <c r="H180" s="33">
        <v>0</v>
      </c>
      <c r="I180" s="50">
        <f t="shared" si="69"/>
        <v>0</v>
      </c>
      <c r="J180" s="50">
        <f t="shared" si="69"/>
        <v>0</v>
      </c>
      <c r="K180" s="50">
        <f t="shared" si="69"/>
        <v>0</v>
      </c>
      <c r="L180" s="42"/>
      <c r="M180" s="42"/>
      <c r="N180" s="42"/>
    </row>
    <row r="181" spans="1:14" s="15" customFormat="1" ht="27" customHeight="1" x14ac:dyDescent="0.25">
      <c r="A181" s="30"/>
      <c r="B181" s="65" t="s">
        <v>348</v>
      </c>
      <c r="C181" s="33">
        <v>0</v>
      </c>
      <c r="D181" s="33">
        <v>0</v>
      </c>
      <c r="E181" s="33">
        <v>19200</v>
      </c>
      <c r="F181" s="33">
        <v>0</v>
      </c>
      <c r="G181" s="33">
        <v>0</v>
      </c>
      <c r="H181" s="33">
        <v>19200</v>
      </c>
      <c r="I181" s="50">
        <f t="shared" si="69"/>
        <v>0</v>
      </c>
      <c r="J181" s="50">
        <f t="shared" si="69"/>
        <v>0</v>
      </c>
      <c r="K181" s="50">
        <f t="shared" si="69"/>
        <v>0</v>
      </c>
      <c r="L181" s="42"/>
      <c r="M181" s="42"/>
      <c r="N181" s="42"/>
    </row>
    <row r="182" spans="1:14" s="15" customFormat="1" ht="65.25" customHeight="1" x14ac:dyDescent="0.25">
      <c r="A182" s="30"/>
      <c r="B182" s="65" t="s">
        <v>323</v>
      </c>
      <c r="C182" s="74">
        <v>159022.45000000001</v>
      </c>
      <c r="D182" s="74">
        <v>159022.45000000001</v>
      </c>
      <c r="E182" s="74">
        <v>87566.16</v>
      </c>
      <c r="F182" s="33">
        <v>159022.45000000001</v>
      </c>
      <c r="G182" s="33">
        <v>159022.45000000001</v>
      </c>
      <c r="H182" s="33">
        <v>87566.16</v>
      </c>
      <c r="I182" s="50">
        <f t="shared" si="69"/>
        <v>0</v>
      </c>
      <c r="J182" s="50">
        <f t="shared" si="69"/>
        <v>0</v>
      </c>
      <c r="K182" s="50">
        <f t="shared" si="69"/>
        <v>0</v>
      </c>
      <c r="L182" s="42"/>
      <c r="M182" s="42"/>
      <c r="N182" s="42"/>
    </row>
    <row r="183" spans="1:14" s="15" customFormat="1" ht="66" customHeight="1" x14ac:dyDescent="0.25">
      <c r="A183" s="30"/>
      <c r="B183" s="65" t="s">
        <v>325</v>
      </c>
      <c r="C183" s="33">
        <v>7355</v>
      </c>
      <c r="D183" s="33">
        <v>0</v>
      </c>
      <c r="E183" s="33">
        <v>0</v>
      </c>
      <c r="F183" s="33">
        <v>7355</v>
      </c>
      <c r="G183" s="33">
        <v>0</v>
      </c>
      <c r="H183" s="33">
        <v>0</v>
      </c>
      <c r="I183" s="50">
        <f t="shared" si="69"/>
        <v>0</v>
      </c>
      <c r="J183" s="50">
        <f t="shared" si="69"/>
        <v>0</v>
      </c>
      <c r="K183" s="50">
        <f t="shared" si="69"/>
        <v>0</v>
      </c>
      <c r="L183" s="42"/>
      <c r="M183" s="42"/>
      <c r="N183" s="42"/>
    </row>
    <row r="184" spans="1:14" s="15" customFormat="1" ht="49.5" customHeight="1" x14ac:dyDescent="0.25">
      <c r="A184" s="30"/>
      <c r="B184" s="65" t="s">
        <v>326</v>
      </c>
      <c r="C184" s="33">
        <v>59874.9</v>
      </c>
      <c r="D184" s="33">
        <v>59874.9</v>
      </c>
      <c r="E184" s="33">
        <v>0</v>
      </c>
      <c r="F184" s="33">
        <v>59874.9</v>
      </c>
      <c r="G184" s="33">
        <v>59874.9</v>
      </c>
      <c r="H184" s="33">
        <v>0</v>
      </c>
      <c r="I184" s="50">
        <f t="shared" si="69"/>
        <v>0</v>
      </c>
      <c r="J184" s="50">
        <f t="shared" si="69"/>
        <v>0</v>
      </c>
      <c r="K184" s="50">
        <f t="shared" si="69"/>
        <v>0</v>
      </c>
      <c r="L184" s="42"/>
      <c r="M184" s="42"/>
      <c r="N184" s="42"/>
    </row>
    <row r="185" spans="1:14" s="15" customFormat="1" ht="51.75" customHeight="1" x14ac:dyDescent="0.25">
      <c r="A185" s="30"/>
      <c r="B185" s="65" t="s">
        <v>327</v>
      </c>
      <c r="C185" s="33">
        <v>41340</v>
      </c>
      <c r="D185" s="33">
        <v>0</v>
      </c>
      <c r="E185" s="33">
        <v>0</v>
      </c>
      <c r="F185" s="33">
        <v>41340</v>
      </c>
      <c r="G185" s="33">
        <v>0</v>
      </c>
      <c r="H185" s="33">
        <v>0</v>
      </c>
      <c r="I185" s="50">
        <f t="shared" si="69"/>
        <v>0</v>
      </c>
      <c r="J185" s="50">
        <f t="shared" si="69"/>
        <v>0</v>
      </c>
      <c r="K185" s="50">
        <f t="shared" si="69"/>
        <v>0</v>
      </c>
      <c r="L185" s="42"/>
      <c r="M185" s="42"/>
      <c r="N185" s="42"/>
    </row>
    <row r="186" spans="1:14" s="15" customFormat="1" ht="31.5" customHeight="1" x14ac:dyDescent="0.25">
      <c r="A186" s="30"/>
      <c r="B186" s="65" t="s">
        <v>329</v>
      </c>
      <c r="C186" s="74">
        <v>7847.04</v>
      </c>
      <c r="D186" s="74">
        <v>7847.04</v>
      </c>
      <c r="E186" s="74">
        <v>8337.9599999999991</v>
      </c>
      <c r="F186" s="33">
        <v>7847.04</v>
      </c>
      <c r="G186" s="33">
        <v>7847.04</v>
      </c>
      <c r="H186" s="33">
        <v>8337.9599999999991</v>
      </c>
      <c r="I186" s="50">
        <f t="shared" si="69"/>
        <v>0</v>
      </c>
      <c r="J186" s="50">
        <f t="shared" si="69"/>
        <v>0</v>
      </c>
      <c r="K186" s="50">
        <f t="shared" si="69"/>
        <v>0</v>
      </c>
      <c r="L186" s="42"/>
      <c r="M186" s="42"/>
      <c r="N186" s="42"/>
    </row>
    <row r="187" spans="1:14" s="15" customFormat="1" ht="52.5" customHeight="1" x14ac:dyDescent="0.25">
      <c r="A187" s="30"/>
      <c r="B187" s="65" t="s">
        <v>331</v>
      </c>
      <c r="C187" s="33">
        <v>43044</v>
      </c>
      <c r="D187" s="33">
        <v>40349</v>
      </c>
      <c r="E187" s="33">
        <v>39891</v>
      </c>
      <c r="F187" s="33">
        <v>43044</v>
      </c>
      <c r="G187" s="33">
        <v>40349</v>
      </c>
      <c r="H187" s="33">
        <v>39891</v>
      </c>
      <c r="I187" s="50">
        <f t="shared" si="69"/>
        <v>0</v>
      </c>
      <c r="J187" s="50">
        <f t="shared" si="69"/>
        <v>0</v>
      </c>
      <c r="K187" s="50">
        <f t="shared" si="69"/>
        <v>0</v>
      </c>
      <c r="L187" s="42"/>
      <c r="M187" s="42"/>
      <c r="N187" s="42"/>
    </row>
    <row r="188" spans="1:14" s="15" customFormat="1" ht="42" customHeight="1" x14ac:dyDescent="0.25">
      <c r="A188" s="30"/>
      <c r="B188" s="65" t="s">
        <v>332</v>
      </c>
      <c r="C188" s="33">
        <v>6114</v>
      </c>
      <c r="D188" s="33">
        <v>6114</v>
      </c>
      <c r="E188" s="33">
        <v>6114</v>
      </c>
      <c r="F188" s="33">
        <v>6114</v>
      </c>
      <c r="G188" s="33">
        <v>6114</v>
      </c>
      <c r="H188" s="33">
        <v>6114</v>
      </c>
      <c r="I188" s="50">
        <f t="shared" si="69"/>
        <v>0</v>
      </c>
      <c r="J188" s="50">
        <f t="shared" si="69"/>
        <v>0</v>
      </c>
      <c r="K188" s="50">
        <f t="shared" si="69"/>
        <v>0</v>
      </c>
      <c r="L188" s="42"/>
      <c r="M188" s="42"/>
      <c r="N188" s="42"/>
    </row>
    <row r="189" spans="1:14" s="15" customFormat="1" ht="32.25" customHeight="1" x14ac:dyDescent="0.25">
      <c r="A189" s="30"/>
      <c r="B189" s="65" t="s">
        <v>347</v>
      </c>
      <c r="C189" s="33">
        <v>92805</v>
      </c>
      <c r="D189" s="33">
        <v>0</v>
      </c>
      <c r="E189" s="33">
        <v>0</v>
      </c>
      <c r="F189" s="33">
        <v>92805</v>
      </c>
      <c r="G189" s="33">
        <v>0</v>
      </c>
      <c r="H189" s="33">
        <v>0</v>
      </c>
      <c r="I189" s="50">
        <f t="shared" si="69"/>
        <v>0</v>
      </c>
      <c r="J189" s="50">
        <f t="shared" si="69"/>
        <v>0</v>
      </c>
      <c r="K189" s="50">
        <f t="shared" si="69"/>
        <v>0</v>
      </c>
      <c r="L189" s="42"/>
      <c r="M189" s="42"/>
      <c r="N189" s="42"/>
    </row>
    <row r="190" spans="1:14" s="7" customFormat="1" ht="35.25" customHeight="1" x14ac:dyDescent="0.25">
      <c r="A190" s="4" t="s">
        <v>40</v>
      </c>
      <c r="B190" s="8" t="s">
        <v>39</v>
      </c>
      <c r="C190" s="78">
        <f>C191+C194+C206+C209+C210+C211+C212</f>
        <v>1895752.57</v>
      </c>
      <c r="D190" s="78">
        <f t="shared" ref="D190:H190" si="71">D191+D194+D206+D209+D210+D211+D212</f>
        <v>1908112.57</v>
      </c>
      <c r="E190" s="78">
        <f t="shared" si="71"/>
        <v>1914357.57</v>
      </c>
      <c r="F190" s="6">
        <f t="shared" si="71"/>
        <v>1895752.57</v>
      </c>
      <c r="G190" s="6">
        <f t="shared" si="71"/>
        <v>1908112.57</v>
      </c>
      <c r="H190" s="6">
        <f t="shared" si="71"/>
        <v>1914357.57</v>
      </c>
      <c r="I190" s="47">
        <f t="shared" si="69"/>
        <v>0</v>
      </c>
      <c r="J190" s="47">
        <f t="shared" si="69"/>
        <v>0</v>
      </c>
      <c r="K190" s="47">
        <f t="shared" si="69"/>
        <v>0</v>
      </c>
      <c r="L190" s="57"/>
      <c r="M190" s="57"/>
      <c r="N190" s="57"/>
    </row>
    <row r="191" spans="1:14" ht="51" customHeight="1" x14ac:dyDescent="0.25">
      <c r="A191" s="9" t="s">
        <v>38</v>
      </c>
      <c r="B191" s="23" t="s">
        <v>37</v>
      </c>
      <c r="C191" s="11">
        <f t="shared" ref="C191:H191" si="72">SUM(C192:C193)</f>
        <v>59365</v>
      </c>
      <c r="D191" s="11">
        <f t="shared" si="72"/>
        <v>61464</v>
      </c>
      <c r="E191" s="11">
        <f t="shared" si="72"/>
        <v>63701</v>
      </c>
      <c r="F191" s="11">
        <f t="shared" si="72"/>
        <v>59365</v>
      </c>
      <c r="G191" s="11">
        <f t="shared" si="72"/>
        <v>61464</v>
      </c>
      <c r="H191" s="11">
        <f t="shared" si="72"/>
        <v>63701</v>
      </c>
      <c r="I191" s="52">
        <f t="shared" si="69"/>
        <v>0</v>
      </c>
      <c r="J191" s="52">
        <f t="shared" si="69"/>
        <v>0</v>
      </c>
      <c r="K191" s="52">
        <f t="shared" si="69"/>
        <v>0</v>
      </c>
      <c r="L191" s="56"/>
      <c r="M191" s="56"/>
      <c r="N191" s="56"/>
    </row>
    <row r="192" spans="1:14" s="15" customFormat="1" ht="37.5" customHeight="1" x14ac:dyDescent="0.25">
      <c r="A192" s="12"/>
      <c r="B192" s="67" t="s">
        <v>36</v>
      </c>
      <c r="C192" s="29">
        <v>53806</v>
      </c>
      <c r="D192" s="29">
        <v>55905</v>
      </c>
      <c r="E192" s="29">
        <v>58142</v>
      </c>
      <c r="F192" s="29">
        <v>53806</v>
      </c>
      <c r="G192" s="29">
        <v>55905</v>
      </c>
      <c r="H192" s="29">
        <v>58142</v>
      </c>
      <c r="I192" s="49">
        <f t="shared" si="69"/>
        <v>0</v>
      </c>
      <c r="J192" s="49">
        <f t="shared" si="69"/>
        <v>0</v>
      </c>
      <c r="K192" s="49">
        <f t="shared" si="69"/>
        <v>0</v>
      </c>
      <c r="L192" s="42"/>
      <c r="M192" s="42"/>
      <c r="N192" s="42"/>
    </row>
    <row r="193" spans="1:14" s="15" customFormat="1" ht="37.5" customHeight="1" x14ac:dyDescent="0.25">
      <c r="A193" s="39"/>
      <c r="B193" s="68" t="s">
        <v>35</v>
      </c>
      <c r="C193" s="40">
        <v>5559</v>
      </c>
      <c r="D193" s="40">
        <v>5559</v>
      </c>
      <c r="E193" s="40">
        <v>5559</v>
      </c>
      <c r="F193" s="40">
        <v>5559</v>
      </c>
      <c r="G193" s="40">
        <v>5559</v>
      </c>
      <c r="H193" s="40">
        <v>5559</v>
      </c>
      <c r="I193" s="53">
        <f t="shared" si="69"/>
        <v>0</v>
      </c>
      <c r="J193" s="53">
        <f t="shared" si="69"/>
        <v>0</v>
      </c>
      <c r="K193" s="53">
        <f t="shared" si="69"/>
        <v>0</v>
      </c>
      <c r="L193" s="42"/>
      <c r="M193" s="42"/>
      <c r="N193" s="42"/>
    </row>
    <row r="194" spans="1:14" ht="41.25" customHeight="1" x14ac:dyDescent="0.25">
      <c r="A194" s="9" t="s">
        <v>34</v>
      </c>
      <c r="B194" s="43" t="s">
        <v>33</v>
      </c>
      <c r="C194" s="79">
        <f>SUM(C195:C205)</f>
        <v>33502.57</v>
      </c>
      <c r="D194" s="79">
        <f t="shared" ref="D194:H194" si="73">SUM(D195:D205)</f>
        <v>33582.57</v>
      </c>
      <c r="E194" s="79">
        <f t="shared" si="73"/>
        <v>33591.57</v>
      </c>
      <c r="F194" s="11">
        <f>SUM(F195:F205)</f>
        <v>33502.57</v>
      </c>
      <c r="G194" s="11">
        <f t="shared" si="73"/>
        <v>33582.57</v>
      </c>
      <c r="H194" s="11">
        <f t="shared" si="73"/>
        <v>33591.57</v>
      </c>
      <c r="I194" s="52">
        <f t="shared" si="69"/>
        <v>0</v>
      </c>
      <c r="J194" s="52">
        <f t="shared" si="69"/>
        <v>0</v>
      </c>
      <c r="K194" s="52">
        <f t="shared" si="69"/>
        <v>0</v>
      </c>
      <c r="L194" s="56"/>
      <c r="M194" s="56"/>
      <c r="N194" s="56"/>
    </row>
    <row r="195" spans="1:14" s="15" customFormat="1" ht="49.5" customHeight="1" x14ac:dyDescent="0.25">
      <c r="A195" s="12"/>
      <c r="B195" s="69" t="s">
        <v>340</v>
      </c>
      <c r="C195" s="14">
        <v>1848</v>
      </c>
      <c r="D195" s="14">
        <v>1848</v>
      </c>
      <c r="E195" s="14">
        <v>1848</v>
      </c>
      <c r="F195" s="14">
        <v>1848</v>
      </c>
      <c r="G195" s="14">
        <v>1848</v>
      </c>
      <c r="H195" s="14">
        <v>1848</v>
      </c>
      <c r="I195" s="54">
        <f t="shared" si="69"/>
        <v>0</v>
      </c>
      <c r="J195" s="54">
        <f t="shared" si="69"/>
        <v>0</v>
      </c>
      <c r="K195" s="54">
        <f t="shared" si="69"/>
        <v>0</v>
      </c>
      <c r="L195" s="42"/>
      <c r="M195" s="42"/>
      <c r="N195" s="42"/>
    </row>
    <row r="196" spans="1:14" s="15" customFormat="1" ht="71.25" customHeight="1" x14ac:dyDescent="0.25">
      <c r="A196" s="12"/>
      <c r="B196" s="69" t="s">
        <v>273</v>
      </c>
      <c r="C196" s="14">
        <v>6823</v>
      </c>
      <c r="D196" s="14">
        <v>6823</v>
      </c>
      <c r="E196" s="14">
        <v>6823</v>
      </c>
      <c r="F196" s="14">
        <v>6823</v>
      </c>
      <c r="G196" s="14">
        <v>6823</v>
      </c>
      <c r="H196" s="14">
        <v>6823</v>
      </c>
      <c r="I196" s="54">
        <f t="shared" si="69"/>
        <v>0</v>
      </c>
      <c r="J196" s="54">
        <f t="shared" si="69"/>
        <v>0</v>
      </c>
      <c r="K196" s="54">
        <f t="shared" si="69"/>
        <v>0</v>
      </c>
      <c r="L196" s="42"/>
      <c r="M196" s="42"/>
      <c r="N196" s="42"/>
    </row>
    <row r="197" spans="1:14" s="15" customFormat="1" ht="68.25" customHeight="1" x14ac:dyDescent="0.25">
      <c r="A197" s="41"/>
      <c r="B197" s="70" t="s">
        <v>32</v>
      </c>
      <c r="C197" s="42">
        <v>5788</v>
      </c>
      <c r="D197" s="42">
        <v>5868</v>
      </c>
      <c r="E197" s="42">
        <v>5877</v>
      </c>
      <c r="F197" s="42">
        <v>5788</v>
      </c>
      <c r="G197" s="42">
        <v>5868</v>
      </c>
      <c r="H197" s="42">
        <v>5877</v>
      </c>
      <c r="I197" s="55">
        <f t="shared" si="69"/>
        <v>0</v>
      </c>
      <c r="J197" s="55">
        <f t="shared" si="69"/>
        <v>0</v>
      </c>
      <c r="K197" s="55">
        <f t="shared" si="69"/>
        <v>0</v>
      </c>
      <c r="L197" s="42"/>
      <c r="M197" s="42"/>
      <c r="N197" s="42"/>
    </row>
    <row r="198" spans="1:14" s="15" customFormat="1" ht="66" customHeight="1" x14ac:dyDescent="0.25">
      <c r="A198" s="12"/>
      <c r="B198" s="67" t="s">
        <v>31</v>
      </c>
      <c r="C198" s="14">
        <v>155</v>
      </c>
      <c r="D198" s="14">
        <v>155</v>
      </c>
      <c r="E198" s="14">
        <v>155</v>
      </c>
      <c r="F198" s="14">
        <v>155</v>
      </c>
      <c r="G198" s="14">
        <v>155</v>
      </c>
      <c r="H198" s="14">
        <v>155</v>
      </c>
      <c r="I198" s="54">
        <f t="shared" si="69"/>
        <v>0</v>
      </c>
      <c r="J198" s="54">
        <f t="shared" si="69"/>
        <v>0</v>
      </c>
      <c r="K198" s="54">
        <f t="shared" si="69"/>
        <v>0</v>
      </c>
      <c r="L198" s="42"/>
      <c r="M198" s="42"/>
      <c r="N198" s="42"/>
    </row>
    <row r="199" spans="1:14" s="15" customFormat="1" ht="37.5" customHeight="1" x14ac:dyDescent="0.25">
      <c r="A199" s="12"/>
      <c r="B199" s="67" t="s">
        <v>30</v>
      </c>
      <c r="C199" s="14">
        <v>11239</v>
      </c>
      <c r="D199" s="14">
        <v>11239</v>
      </c>
      <c r="E199" s="14">
        <v>11239</v>
      </c>
      <c r="F199" s="14">
        <v>11239</v>
      </c>
      <c r="G199" s="14">
        <v>11239</v>
      </c>
      <c r="H199" s="14">
        <v>11239</v>
      </c>
      <c r="I199" s="54">
        <f t="shared" si="69"/>
        <v>0</v>
      </c>
      <c r="J199" s="54">
        <f t="shared" si="69"/>
        <v>0</v>
      </c>
      <c r="K199" s="54">
        <f t="shared" si="69"/>
        <v>0</v>
      </c>
      <c r="L199" s="42"/>
      <c r="M199" s="42"/>
      <c r="N199" s="42"/>
    </row>
    <row r="200" spans="1:14" s="15" customFormat="1" ht="51" customHeight="1" x14ac:dyDescent="0.25">
      <c r="A200" s="12"/>
      <c r="B200" s="67" t="s">
        <v>29</v>
      </c>
      <c r="C200" s="14">
        <v>708</v>
      </c>
      <c r="D200" s="14">
        <v>708</v>
      </c>
      <c r="E200" s="14">
        <v>708</v>
      </c>
      <c r="F200" s="14">
        <v>708</v>
      </c>
      <c r="G200" s="14">
        <v>708</v>
      </c>
      <c r="H200" s="14">
        <v>708</v>
      </c>
      <c r="I200" s="54">
        <f t="shared" si="69"/>
        <v>0</v>
      </c>
      <c r="J200" s="54">
        <f t="shared" si="69"/>
        <v>0</v>
      </c>
      <c r="K200" s="54">
        <f t="shared" si="69"/>
        <v>0</v>
      </c>
      <c r="L200" s="42"/>
      <c r="M200" s="42"/>
      <c r="N200" s="42"/>
    </row>
    <row r="201" spans="1:14" s="15" customFormat="1" ht="189" customHeight="1" x14ac:dyDescent="0.25">
      <c r="A201" s="12"/>
      <c r="B201" s="67" t="s">
        <v>28</v>
      </c>
      <c r="C201" s="14">
        <v>1977</v>
      </c>
      <c r="D201" s="14">
        <v>1977</v>
      </c>
      <c r="E201" s="14">
        <v>1977</v>
      </c>
      <c r="F201" s="14">
        <v>1977</v>
      </c>
      <c r="G201" s="14">
        <v>1977</v>
      </c>
      <c r="H201" s="14">
        <v>1977</v>
      </c>
      <c r="I201" s="54">
        <f t="shared" si="69"/>
        <v>0</v>
      </c>
      <c r="J201" s="54">
        <f t="shared" si="69"/>
        <v>0</v>
      </c>
      <c r="K201" s="54">
        <f t="shared" si="69"/>
        <v>0</v>
      </c>
      <c r="L201" s="42"/>
      <c r="M201" s="42"/>
      <c r="N201" s="42"/>
    </row>
    <row r="202" spans="1:14" s="15" customFormat="1" ht="68.25" hidden="1" customHeight="1" x14ac:dyDescent="0.25">
      <c r="A202" s="12"/>
      <c r="B202" s="71" t="s">
        <v>274</v>
      </c>
      <c r="C202" s="14"/>
      <c r="D202" s="14"/>
      <c r="E202" s="14"/>
      <c r="F202" s="14"/>
      <c r="G202" s="14"/>
      <c r="H202" s="14"/>
      <c r="I202" s="54">
        <f t="shared" si="69"/>
        <v>0</v>
      </c>
      <c r="J202" s="54">
        <f t="shared" si="69"/>
        <v>0</v>
      </c>
      <c r="K202" s="54">
        <f t="shared" si="69"/>
        <v>0</v>
      </c>
      <c r="L202" s="42"/>
      <c r="M202" s="42"/>
      <c r="N202" s="42"/>
    </row>
    <row r="203" spans="1:14" s="15" customFormat="1" ht="159.75" customHeight="1" x14ac:dyDescent="0.25">
      <c r="A203" s="12"/>
      <c r="B203" s="67" t="s">
        <v>27</v>
      </c>
      <c r="C203" s="14">
        <v>2470</v>
      </c>
      <c r="D203" s="14">
        <v>2470</v>
      </c>
      <c r="E203" s="14">
        <v>2470</v>
      </c>
      <c r="F203" s="14">
        <v>2470</v>
      </c>
      <c r="G203" s="14">
        <v>2470</v>
      </c>
      <c r="H203" s="14">
        <v>2470</v>
      </c>
      <c r="I203" s="54">
        <f t="shared" si="69"/>
        <v>0</v>
      </c>
      <c r="J203" s="54">
        <f t="shared" si="69"/>
        <v>0</v>
      </c>
      <c r="K203" s="54">
        <f t="shared" si="69"/>
        <v>0</v>
      </c>
      <c r="L203" s="42"/>
      <c r="M203" s="42"/>
      <c r="N203" s="42"/>
    </row>
    <row r="204" spans="1:14" s="15" customFormat="1" ht="68.25" customHeight="1" x14ac:dyDescent="0.25">
      <c r="A204" s="12"/>
      <c r="B204" s="67" t="s">
        <v>276</v>
      </c>
      <c r="C204" s="14">
        <v>2134</v>
      </c>
      <c r="D204" s="14">
        <v>2134</v>
      </c>
      <c r="E204" s="14">
        <v>2134</v>
      </c>
      <c r="F204" s="14">
        <v>2134</v>
      </c>
      <c r="G204" s="14">
        <v>2134</v>
      </c>
      <c r="H204" s="14">
        <v>2134</v>
      </c>
      <c r="I204" s="54">
        <f t="shared" si="69"/>
        <v>0</v>
      </c>
      <c r="J204" s="54">
        <f t="shared" si="69"/>
        <v>0</v>
      </c>
      <c r="K204" s="54">
        <f t="shared" si="69"/>
        <v>0</v>
      </c>
      <c r="L204" s="42"/>
      <c r="M204" s="42"/>
      <c r="N204" s="42"/>
    </row>
    <row r="205" spans="1:14" s="15" customFormat="1" ht="95.25" customHeight="1" x14ac:dyDescent="0.25">
      <c r="A205" s="12"/>
      <c r="B205" s="67" t="s">
        <v>341</v>
      </c>
      <c r="C205" s="75">
        <v>360.57</v>
      </c>
      <c r="D205" s="75">
        <v>360.57</v>
      </c>
      <c r="E205" s="75">
        <v>360.57</v>
      </c>
      <c r="F205" s="14">
        <v>360.57</v>
      </c>
      <c r="G205" s="14">
        <v>360.57</v>
      </c>
      <c r="H205" s="14">
        <v>360.57</v>
      </c>
      <c r="I205" s="54">
        <f t="shared" si="69"/>
        <v>0</v>
      </c>
      <c r="J205" s="54">
        <f t="shared" si="69"/>
        <v>0</v>
      </c>
      <c r="K205" s="54">
        <f t="shared" si="69"/>
        <v>0</v>
      </c>
      <c r="L205" s="42"/>
      <c r="M205" s="42"/>
      <c r="N205" s="42"/>
    </row>
    <row r="206" spans="1:14" ht="81.75" customHeight="1" x14ac:dyDescent="0.25">
      <c r="A206" s="9" t="s">
        <v>26</v>
      </c>
      <c r="B206" s="23" t="s">
        <v>24</v>
      </c>
      <c r="C206" s="11">
        <f t="shared" ref="C206:H206" si="74">SUM(C207:C208)</f>
        <v>39648</v>
      </c>
      <c r="D206" s="11">
        <f t="shared" si="74"/>
        <v>39648</v>
      </c>
      <c r="E206" s="11">
        <f t="shared" si="74"/>
        <v>39648</v>
      </c>
      <c r="F206" s="11">
        <f t="shared" si="74"/>
        <v>39648</v>
      </c>
      <c r="G206" s="11">
        <f t="shared" si="74"/>
        <v>39648</v>
      </c>
      <c r="H206" s="11">
        <f t="shared" si="74"/>
        <v>39648</v>
      </c>
      <c r="I206" s="52">
        <f t="shared" si="69"/>
        <v>0</v>
      </c>
      <c r="J206" s="52">
        <f t="shared" si="69"/>
        <v>0</v>
      </c>
      <c r="K206" s="52">
        <f t="shared" si="69"/>
        <v>0</v>
      </c>
      <c r="L206" s="56"/>
      <c r="M206" s="56"/>
      <c r="N206" s="56"/>
    </row>
    <row r="207" spans="1:14" s="15" customFormat="1" ht="69" customHeight="1" x14ac:dyDescent="0.25">
      <c r="A207" s="12" t="s">
        <v>25</v>
      </c>
      <c r="B207" s="67" t="s">
        <v>307</v>
      </c>
      <c r="C207" s="14">
        <v>37536</v>
      </c>
      <c r="D207" s="14">
        <v>37536</v>
      </c>
      <c r="E207" s="14">
        <v>37536</v>
      </c>
      <c r="F207" s="14">
        <v>37536</v>
      </c>
      <c r="G207" s="14">
        <v>37536</v>
      </c>
      <c r="H207" s="14">
        <v>37536</v>
      </c>
      <c r="I207" s="54">
        <f t="shared" si="69"/>
        <v>0</v>
      </c>
      <c r="J207" s="54">
        <f t="shared" si="69"/>
        <v>0</v>
      </c>
      <c r="K207" s="54">
        <f t="shared" si="69"/>
        <v>0</v>
      </c>
      <c r="L207" s="42"/>
      <c r="M207" s="42"/>
      <c r="N207" s="42"/>
    </row>
    <row r="208" spans="1:14" s="15" customFormat="1" ht="82.5" customHeight="1" x14ac:dyDescent="0.25">
      <c r="A208" s="12" t="s">
        <v>23</v>
      </c>
      <c r="B208" s="67" t="s">
        <v>308</v>
      </c>
      <c r="C208" s="14">
        <f>1737+375</f>
        <v>2112</v>
      </c>
      <c r="D208" s="14">
        <f>1737+375</f>
        <v>2112</v>
      </c>
      <c r="E208" s="14">
        <f>1737+375</f>
        <v>2112</v>
      </c>
      <c r="F208" s="14">
        <v>2112</v>
      </c>
      <c r="G208" s="14">
        <v>2112</v>
      </c>
      <c r="H208" s="14">
        <v>2112</v>
      </c>
      <c r="I208" s="54">
        <f t="shared" si="69"/>
        <v>0</v>
      </c>
      <c r="J208" s="54">
        <f t="shared" si="69"/>
        <v>0</v>
      </c>
      <c r="K208" s="54">
        <f t="shared" si="69"/>
        <v>0</v>
      </c>
      <c r="L208" s="42"/>
      <c r="M208" s="42"/>
      <c r="N208" s="42"/>
    </row>
    <row r="209" spans="1:14" ht="65.25" customHeight="1" x14ac:dyDescent="0.25">
      <c r="A209" s="9" t="s">
        <v>22</v>
      </c>
      <c r="B209" s="23" t="s">
        <v>21</v>
      </c>
      <c r="C209" s="27">
        <v>33341</v>
      </c>
      <c r="D209" s="27">
        <v>44455</v>
      </c>
      <c r="E209" s="27">
        <v>47233</v>
      </c>
      <c r="F209" s="27">
        <v>33341</v>
      </c>
      <c r="G209" s="27">
        <v>44455</v>
      </c>
      <c r="H209" s="27">
        <v>47233</v>
      </c>
      <c r="I209" s="48">
        <f t="shared" si="69"/>
        <v>0</v>
      </c>
      <c r="J209" s="48">
        <f t="shared" si="69"/>
        <v>0</v>
      </c>
      <c r="K209" s="48">
        <f t="shared" si="69"/>
        <v>0</v>
      </c>
      <c r="L209" s="56"/>
      <c r="M209" s="56"/>
      <c r="N209" s="56"/>
    </row>
    <row r="210" spans="1:14" ht="66.75" customHeight="1" x14ac:dyDescent="0.25">
      <c r="A210" s="9" t="s">
        <v>20</v>
      </c>
      <c r="B210" s="23" t="s">
        <v>19</v>
      </c>
      <c r="C210" s="27">
        <v>1077</v>
      </c>
      <c r="D210" s="27">
        <v>144</v>
      </c>
      <c r="E210" s="27">
        <v>89</v>
      </c>
      <c r="F210" s="27">
        <v>1077</v>
      </c>
      <c r="G210" s="27">
        <v>144</v>
      </c>
      <c r="H210" s="27">
        <v>89</v>
      </c>
      <c r="I210" s="48">
        <f t="shared" si="69"/>
        <v>0</v>
      </c>
      <c r="J210" s="48">
        <f t="shared" si="69"/>
        <v>0</v>
      </c>
      <c r="K210" s="48">
        <f t="shared" si="69"/>
        <v>0</v>
      </c>
      <c r="L210" s="56"/>
      <c r="M210" s="56"/>
      <c r="N210" s="56"/>
    </row>
    <row r="211" spans="1:14" ht="67.5" customHeight="1" x14ac:dyDescent="0.25">
      <c r="A211" s="9" t="s">
        <v>18</v>
      </c>
      <c r="B211" s="23" t="s">
        <v>17</v>
      </c>
      <c r="C211" s="27">
        <v>45622</v>
      </c>
      <c r="D211" s="27">
        <v>45622</v>
      </c>
      <c r="E211" s="27">
        <v>46898</v>
      </c>
      <c r="F211" s="27">
        <v>45622</v>
      </c>
      <c r="G211" s="27">
        <v>45622</v>
      </c>
      <c r="H211" s="27">
        <v>46898</v>
      </c>
      <c r="I211" s="48">
        <f t="shared" si="69"/>
        <v>0</v>
      </c>
      <c r="J211" s="48">
        <f t="shared" si="69"/>
        <v>0</v>
      </c>
      <c r="K211" s="48">
        <f t="shared" si="69"/>
        <v>0</v>
      </c>
      <c r="L211" s="56"/>
      <c r="M211" s="56"/>
      <c r="N211" s="56"/>
    </row>
    <row r="212" spans="1:14" ht="31.5" customHeight="1" x14ac:dyDescent="0.25">
      <c r="A212" s="9" t="s">
        <v>16</v>
      </c>
      <c r="B212" s="23" t="s">
        <v>15</v>
      </c>
      <c r="C212" s="27">
        <f t="shared" ref="C212:H212" si="75">SUM(C213:C215)</f>
        <v>1683197</v>
      </c>
      <c r="D212" s="27">
        <f t="shared" si="75"/>
        <v>1683197</v>
      </c>
      <c r="E212" s="27">
        <f t="shared" si="75"/>
        <v>1683197</v>
      </c>
      <c r="F212" s="27">
        <f t="shared" si="75"/>
        <v>1683197</v>
      </c>
      <c r="G212" s="27">
        <f t="shared" si="75"/>
        <v>1683197</v>
      </c>
      <c r="H212" s="27">
        <f t="shared" si="75"/>
        <v>1683197</v>
      </c>
      <c r="I212" s="48">
        <f t="shared" si="69"/>
        <v>0</v>
      </c>
      <c r="J212" s="48">
        <f t="shared" si="69"/>
        <v>0</v>
      </c>
      <c r="K212" s="48">
        <f t="shared" si="69"/>
        <v>0</v>
      </c>
      <c r="L212" s="56"/>
      <c r="M212" s="56"/>
      <c r="N212" s="56"/>
    </row>
    <row r="213" spans="1:14" s="15" customFormat="1" ht="172.5" customHeight="1" x14ac:dyDescent="0.25">
      <c r="A213" s="12"/>
      <c r="B213" s="67" t="s">
        <v>335</v>
      </c>
      <c r="C213" s="29">
        <f>1064541-45622</f>
        <v>1018919</v>
      </c>
      <c r="D213" s="29">
        <f>1064541-45622</f>
        <v>1018919</v>
      </c>
      <c r="E213" s="29">
        <v>1018919</v>
      </c>
      <c r="F213" s="29">
        <v>1018919</v>
      </c>
      <c r="G213" s="29">
        <v>1018919</v>
      </c>
      <c r="H213" s="29">
        <v>1018919</v>
      </c>
      <c r="I213" s="49">
        <f t="shared" ref="I213:K230" si="76">F213-C213</f>
        <v>0</v>
      </c>
      <c r="J213" s="49">
        <f t="shared" si="76"/>
        <v>0</v>
      </c>
      <c r="K213" s="49">
        <f t="shared" si="76"/>
        <v>0</v>
      </c>
      <c r="L213" s="42"/>
      <c r="M213" s="42"/>
      <c r="N213" s="42"/>
    </row>
    <row r="214" spans="1:14" s="34" customFormat="1" ht="125.25" customHeight="1" x14ac:dyDescent="0.25">
      <c r="A214" s="12"/>
      <c r="B214" s="67" t="s">
        <v>336</v>
      </c>
      <c r="C214" s="29">
        <v>657079</v>
      </c>
      <c r="D214" s="29">
        <v>657079</v>
      </c>
      <c r="E214" s="29">
        <v>657079</v>
      </c>
      <c r="F214" s="29">
        <v>657079</v>
      </c>
      <c r="G214" s="29">
        <v>657079</v>
      </c>
      <c r="H214" s="29">
        <v>657079</v>
      </c>
      <c r="I214" s="49">
        <f t="shared" si="76"/>
        <v>0</v>
      </c>
      <c r="J214" s="49">
        <f t="shared" si="76"/>
        <v>0</v>
      </c>
      <c r="K214" s="49">
        <f t="shared" si="76"/>
        <v>0</v>
      </c>
      <c r="L214" s="42"/>
      <c r="M214" s="42"/>
      <c r="N214" s="42"/>
    </row>
    <row r="215" spans="1:14" s="34" customFormat="1" ht="261.75" customHeight="1" x14ac:dyDescent="0.25">
      <c r="A215" s="12"/>
      <c r="B215" s="67" t="s">
        <v>342</v>
      </c>
      <c r="C215" s="29">
        <f>4854+564+1075+150+157+28+371</f>
        <v>7199</v>
      </c>
      <c r="D215" s="29">
        <f t="shared" ref="D215:E215" si="77">4854+564+1075+150+157+28+371</f>
        <v>7199</v>
      </c>
      <c r="E215" s="29">
        <f t="shared" si="77"/>
        <v>7199</v>
      </c>
      <c r="F215" s="29">
        <v>7199</v>
      </c>
      <c r="G215" s="29">
        <v>7199</v>
      </c>
      <c r="H215" s="29">
        <v>7199</v>
      </c>
      <c r="I215" s="49">
        <f t="shared" si="76"/>
        <v>0</v>
      </c>
      <c r="J215" s="49">
        <f t="shared" si="76"/>
        <v>0</v>
      </c>
      <c r="K215" s="49">
        <f t="shared" si="76"/>
        <v>0</v>
      </c>
      <c r="L215" s="42"/>
      <c r="M215" s="42"/>
      <c r="N215" s="42"/>
    </row>
    <row r="216" spans="1:14" s="7" customFormat="1" ht="27" customHeight="1" x14ac:dyDescent="0.25">
      <c r="A216" s="4" t="s">
        <v>14</v>
      </c>
      <c r="B216" s="8" t="s">
        <v>13</v>
      </c>
      <c r="C216" s="6">
        <f>C217+C218</f>
        <v>69024</v>
      </c>
      <c r="D216" s="6">
        <f t="shared" ref="D216:H216" si="78">D217+D218</f>
        <v>528893</v>
      </c>
      <c r="E216" s="6">
        <f t="shared" si="78"/>
        <v>9500</v>
      </c>
      <c r="F216" s="6">
        <f t="shared" si="78"/>
        <v>69024</v>
      </c>
      <c r="G216" s="6">
        <f t="shared" si="78"/>
        <v>528893</v>
      </c>
      <c r="H216" s="6">
        <f t="shared" si="78"/>
        <v>9500</v>
      </c>
      <c r="I216" s="47">
        <f t="shared" ref="I216" si="79">F216-C216</f>
        <v>0</v>
      </c>
      <c r="J216" s="47">
        <f t="shared" ref="J216" si="80">G216-D216</f>
        <v>0</v>
      </c>
      <c r="K216" s="47">
        <f t="shared" ref="K216" si="81">H216-E216</f>
        <v>0</v>
      </c>
      <c r="L216" s="57"/>
      <c r="M216" s="57"/>
      <c r="N216" s="57"/>
    </row>
    <row r="217" spans="1:14" ht="52.5" hidden="1" customHeight="1" x14ac:dyDescent="0.25">
      <c r="A217" s="9" t="s">
        <v>12</v>
      </c>
      <c r="B217" s="23" t="s">
        <v>11</v>
      </c>
      <c r="C217" s="11"/>
      <c r="D217" s="11"/>
      <c r="E217" s="11"/>
      <c r="F217" s="11"/>
      <c r="G217" s="11"/>
      <c r="H217" s="11"/>
      <c r="I217" s="52">
        <f t="shared" si="76"/>
        <v>0</v>
      </c>
      <c r="J217" s="52">
        <f t="shared" si="76"/>
        <v>0</v>
      </c>
      <c r="K217" s="52">
        <f t="shared" si="76"/>
        <v>0</v>
      </c>
      <c r="L217" s="56"/>
      <c r="M217" s="56"/>
      <c r="N217" s="56"/>
    </row>
    <row r="218" spans="1:14" ht="33.75" customHeight="1" x14ac:dyDescent="0.25">
      <c r="A218" s="9" t="s">
        <v>10</v>
      </c>
      <c r="B218" s="23" t="s">
        <v>9</v>
      </c>
      <c r="C218" s="11">
        <f>SUM(C219:C222)</f>
        <v>69024</v>
      </c>
      <c r="D218" s="11">
        <f t="shared" ref="D218:H218" si="82">SUM(D219:D222)</f>
        <v>528893</v>
      </c>
      <c r="E218" s="11">
        <f t="shared" si="82"/>
        <v>9500</v>
      </c>
      <c r="F218" s="11">
        <f>SUM(F219:F222)</f>
        <v>69024</v>
      </c>
      <c r="G218" s="11">
        <f t="shared" si="82"/>
        <v>528893</v>
      </c>
      <c r="H218" s="11">
        <f t="shared" si="82"/>
        <v>9500</v>
      </c>
      <c r="I218" s="52">
        <f t="shared" si="76"/>
        <v>0</v>
      </c>
      <c r="J218" s="52">
        <f t="shared" si="76"/>
        <v>0</v>
      </c>
      <c r="K218" s="52">
        <f t="shared" si="76"/>
        <v>0</v>
      </c>
      <c r="L218" s="56"/>
      <c r="M218" s="56"/>
      <c r="N218" s="56"/>
    </row>
    <row r="219" spans="1:14" s="15" customFormat="1" ht="32.25" customHeight="1" x14ac:dyDescent="0.25">
      <c r="A219" s="12"/>
      <c r="B219" s="67" t="s">
        <v>267</v>
      </c>
      <c r="C219" s="14">
        <v>2000</v>
      </c>
      <c r="D219" s="14">
        <v>2000</v>
      </c>
      <c r="E219" s="14">
        <v>9500</v>
      </c>
      <c r="F219" s="14">
        <v>2000</v>
      </c>
      <c r="G219" s="14">
        <v>2000</v>
      </c>
      <c r="H219" s="14">
        <v>9500</v>
      </c>
      <c r="I219" s="54">
        <f t="shared" si="76"/>
        <v>0</v>
      </c>
      <c r="J219" s="54">
        <f t="shared" si="76"/>
        <v>0</v>
      </c>
      <c r="K219" s="54">
        <f t="shared" si="76"/>
        <v>0</v>
      </c>
      <c r="L219" s="42"/>
      <c r="M219" s="42"/>
      <c r="N219" s="42"/>
    </row>
    <row r="220" spans="1:14" s="15" customFormat="1" ht="35.25" customHeight="1" x14ac:dyDescent="0.25">
      <c r="A220" s="12"/>
      <c r="B220" s="67" t="s">
        <v>310</v>
      </c>
      <c r="C220" s="14">
        <v>24000</v>
      </c>
      <c r="D220" s="14">
        <v>7000</v>
      </c>
      <c r="E220" s="14">
        <v>0</v>
      </c>
      <c r="F220" s="14">
        <v>24000</v>
      </c>
      <c r="G220" s="14">
        <v>7000</v>
      </c>
      <c r="H220" s="14">
        <v>0</v>
      </c>
      <c r="I220" s="54">
        <f t="shared" si="76"/>
        <v>0</v>
      </c>
      <c r="J220" s="54">
        <f t="shared" si="76"/>
        <v>0</v>
      </c>
      <c r="K220" s="54">
        <f t="shared" si="76"/>
        <v>0</v>
      </c>
      <c r="L220" s="42"/>
      <c r="M220" s="42"/>
      <c r="N220" s="42"/>
    </row>
    <row r="221" spans="1:14" s="15" customFormat="1" ht="62.25" customHeight="1" x14ac:dyDescent="0.25">
      <c r="A221" s="12"/>
      <c r="B221" s="67" t="s">
        <v>338</v>
      </c>
      <c r="C221" s="14">
        <v>39415</v>
      </c>
      <c r="D221" s="14">
        <v>519893</v>
      </c>
      <c r="E221" s="14">
        <v>0</v>
      </c>
      <c r="F221" s="14">
        <v>39415</v>
      </c>
      <c r="G221" s="14">
        <v>519893</v>
      </c>
      <c r="H221" s="14">
        <v>0</v>
      </c>
      <c r="I221" s="54">
        <f t="shared" ref="I221:I222" si="83">F221-C221</f>
        <v>0</v>
      </c>
      <c r="J221" s="54">
        <f t="shared" ref="J221:J222" si="84">G221-D221</f>
        <v>0</v>
      </c>
      <c r="K221" s="54">
        <f t="shared" ref="K221:K222" si="85">H221-E221</f>
        <v>0</v>
      </c>
      <c r="L221" s="42"/>
      <c r="M221" s="42"/>
      <c r="N221" s="42"/>
    </row>
    <row r="222" spans="1:14" s="15" customFormat="1" ht="35.25" customHeight="1" x14ac:dyDescent="0.25">
      <c r="A222" s="12"/>
      <c r="B222" s="67" t="s">
        <v>339</v>
      </c>
      <c r="C222" s="14">
        <v>3609</v>
      </c>
      <c r="D222" s="14">
        <v>0</v>
      </c>
      <c r="E222" s="14">
        <v>0</v>
      </c>
      <c r="F222" s="14">
        <v>3609</v>
      </c>
      <c r="G222" s="14">
        <v>0</v>
      </c>
      <c r="H222" s="14">
        <v>0</v>
      </c>
      <c r="I222" s="54">
        <f t="shared" si="83"/>
        <v>0</v>
      </c>
      <c r="J222" s="54">
        <f t="shared" si="84"/>
        <v>0</v>
      </c>
      <c r="K222" s="54">
        <f t="shared" si="85"/>
        <v>0</v>
      </c>
      <c r="L222" s="42"/>
      <c r="M222" s="42"/>
      <c r="N222" s="42"/>
    </row>
    <row r="223" spans="1:14" s="7" customFormat="1" ht="34.5" hidden="1" customHeight="1" x14ac:dyDescent="0.25">
      <c r="A223" s="35" t="s">
        <v>8</v>
      </c>
      <c r="B223" s="36" t="s">
        <v>7</v>
      </c>
      <c r="C223" s="6"/>
      <c r="D223" s="6"/>
      <c r="E223" s="6"/>
      <c r="F223" s="6"/>
      <c r="G223" s="6"/>
      <c r="H223" s="6"/>
      <c r="I223" s="47">
        <f t="shared" si="76"/>
        <v>0</v>
      </c>
      <c r="J223" s="47">
        <f t="shared" si="76"/>
        <v>0</v>
      </c>
      <c r="K223" s="47">
        <f t="shared" si="76"/>
        <v>0</v>
      </c>
      <c r="L223" s="57"/>
      <c r="M223" s="57"/>
      <c r="N223" s="57"/>
    </row>
    <row r="224" spans="1:14" s="7" customFormat="1" ht="21.75" hidden="1" customHeight="1" x14ac:dyDescent="0.25">
      <c r="A224" s="35" t="s">
        <v>6</v>
      </c>
      <c r="B224" s="36" t="s">
        <v>5</v>
      </c>
      <c r="C224" s="6"/>
      <c r="D224" s="6"/>
      <c r="E224" s="6"/>
      <c r="F224" s="6"/>
      <c r="G224" s="6"/>
      <c r="H224" s="6"/>
      <c r="I224" s="47">
        <f t="shared" si="76"/>
        <v>0</v>
      </c>
      <c r="J224" s="47">
        <f t="shared" si="76"/>
        <v>0</v>
      </c>
      <c r="K224" s="47">
        <f t="shared" si="76"/>
        <v>0</v>
      </c>
      <c r="L224" s="57"/>
      <c r="M224" s="57"/>
      <c r="N224" s="57"/>
    </row>
    <row r="225" spans="1:14" s="7" customFormat="1" ht="64.5" hidden="1" customHeight="1" x14ac:dyDescent="0.25">
      <c r="A225" s="4" t="s">
        <v>4</v>
      </c>
      <c r="B225" s="8" t="s">
        <v>3</v>
      </c>
      <c r="C225" s="6"/>
      <c r="D225" s="6"/>
      <c r="E225" s="6"/>
      <c r="F225" s="6"/>
      <c r="G225" s="6"/>
      <c r="H225" s="6"/>
      <c r="I225" s="47">
        <f t="shared" si="76"/>
        <v>0</v>
      </c>
      <c r="J225" s="47">
        <f t="shared" si="76"/>
        <v>0</v>
      </c>
      <c r="K225" s="47">
        <f t="shared" si="76"/>
        <v>0</v>
      </c>
      <c r="L225" s="57"/>
      <c r="M225" s="57"/>
      <c r="N225" s="57"/>
    </row>
    <row r="226" spans="1:14" ht="32.25" hidden="1" customHeight="1" x14ac:dyDescent="0.25">
      <c r="A226" s="9" t="s">
        <v>298</v>
      </c>
      <c r="B226" s="23" t="s">
        <v>296</v>
      </c>
      <c r="C226" s="11"/>
      <c r="D226" s="11"/>
      <c r="E226" s="11"/>
      <c r="F226" s="11"/>
      <c r="G226" s="11"/>
      <c r="H226" s="11"/>
      <c r="I226" s="52"/>
      <c r="J226" s="52"/>
      <c r="K226" s="52"/>
      <c r="L226" s="56"/>
      <c r="M226" s="56"/>
      <c r="N226" s="56"/>
    </row>
    <row r="227" spans="1:14" ht="32.25" hidden="1" customHeight="1" x14ac:dyDescent="0.25">
      <c r="A227" s="9" t="s">
        <v>299</v>
      </c>
      <c r="B227" s="23" t="s">
        <v>297</v>
      </c>
      <c r="C227" s="11"/>
      <c r="D227" s="11"/>
      <c r="E227" s="11"/>
      <c r="F227" s="11"/>
      <c r="G227" s="11"/>
      <c r="H227" s="11"/>
      <c r="I227" s="52"/>
      <c r="J227" s="52"/>
      <c r="K227" s="52"/>
      <c r="L227" s="56"/>
      <c r="M227" s="56"/>
      <c r="N227" s="56"/>
    </row>
    <row r="228" spans="1:14" s="7" customFormat="1" ht="51.75" hidden="1" customHeight="1" x14ac:dyDescent="0.25">
      <c r="A228" s="4" t="s">
        <v>2</v>
      </c>
      <c r="B228" s="8" t="s">
        <v>1</v>
      </c>
      <c r="C228" s="6"/>
      <c r="D228" s="6"/>
      <c r="E228" s="6"/>
      <c r="F228" s="6"/>
      <c r="G228" s="6"/>
      <c r="H228" s="6"/>
      <c r="I228" s="47">
        <f t="shared" si="76"/>
        <v>0</v>
      </c>
      <c r="J228" s="47">
        <f t="shared" si="76"/>
        <v>0</v>
      </c>
      <c r="K228" s="47">
        <f t="shared" si="76"/>
        <v>0</v>
      </c>
      <c r="L228" s="57"/>
      <c r="M228" s="57"/>
      <c r="N228" s="57"/>
    </row>
    <row r="229" spans="1:14" ht="48" hidden="1" customHeight="1" x14ac:dyDescent="0.25">
      <c r="A229" s="9" t="s">
        <v>301</v>
      </c>
      <c r="B229" s="23" t="s">
        <v>300</v>
      </c>
      <c r="C229" s="11"/>
      <c r="D229" s="11"/>
      <c r="E229" s="11"/>
      <c r="F229" s="11"/>
      <c r="G229" s="11"/>
      <c r="H229" s="11"/>
      <c r="I229" s="52"/>
      <c r="J229" s="52"/>
      <c r="K229" s="52"/>
      <c r="L229" s="56"/>
      <c r="M229" s="56"/>
      <c r="N229" s="56"/>
    </row>
    <row r="230" spans="1:14" s="7" customFormat="1" ht="25.5" customHeight="1" x14ac:dyDescent="0.25">
      <c r="A230" s="22"/>
      <c r="B230" s="5" t="s">
        <v>0</v>
      </c>
      <c r="C230" s="72">
        <f t="shared" ref="C230:H230" si="86">C19+C112</f>
        <v>9001016.9600000009</v>
      </c>
      <c r="D230" s="72">
        <f t="shared" si="86"/>
        <v>8781470.5800000001</v>
      </c>
      <c r="E230" s="72">
        <f t="shared" si="86"/>
        <v>7077798.8200000003</v>
      </c>
      <c r="F230" s="6">
        <f>F19+F112</f>
        <v>9011512.08543</v>
      </c>
      <c r="G230" s="6">
        <f t="shared" si="86"/>
        <v>8866367.8596800007</v>
      </c>
      <c r="H230" s="6">
        <f t="shared" si="86"/>
        <v>7159188.8149999995</v>
      </c>
      <c r="I230" s="47">
        <f t="shared" si="76"/>
        <v>10495.125429999083</v>
      </c>
      <c r="J230" s="47">
        <f t="shared" si="76"/>
        <v>84897.279680000618</v>
      </c>
      <c r="K230" s="47">
        <f t="shared" si="76"/>
        <v>81389.99499999918</v>
      </c>
      <c r="L230" s="57"/>
      <c r="M230" s="57"/>
      <c r="N230" s="57"/>
    </row>
  </sheetData>
  <mergeCells count="26">
    <mergeCell ref="C12:E12"/>
    <mergeCell ref="F1:H1"/>
    <mergeCell ref="F2:H2"/>
    <mergeCell ref="F3:H3"/>
    <mergeCell ref="F4:H4"/>
    <mergeCell ref="F5:H5"/>
    <mergeCell ref="F6:H6"/>
    <mergeCell ref="F7:H7"/>
    <mergeCell ref="F8:H8"/>
    <mergeCell ref="F12:H12"/>
    <mergeCell ref="F10:H10"/>
    <mergeCell ref="A14:H14"/>
    <mergeCell ref="C16:E16"/>
    <mergeCell ref="F16:H16"/>
    <mergeCell ref="I16:K16"/>
    <mergeCell ref="L16:N16"/>
    <mergeCell ref="L17:L18"/>
    <mergeCell ref="M17:N17"/>
    <mergeCell ref="A17:A18"/>
    <mergeCell ref="B17:B18"/>
    <mergeCell ref="C17:C18"/>
    <mergeCell ref="D17:E17"/>
    <mergeCell ref="F17:F18"/>
    <mergeCell ref="G17:H17"/>
    <mergeCell ref="I17:I18"/>
    <mergeCell ref="J17:K17"/>
  </mergeCells>
  <pageMargins left="1.1811023622047245" right="0.39370078740157483" top="0.78740157480314965" bottom="0.78740157480314965" header="0.19685039370078741" footer="0.23622047244094491"/>
  <pageSetup paperSize="9" scale="53" orientation="portrait" r:id="rId1"/>
  <headerFooter alignWithMargins="0"/>
  <rowBreaks count="4" manualBreakCount="4">
    <brk id="67" max="10" man="1"/>
    <brk id="131" max="10" man="1"/>
    <brk id="157" max="10" man="1"/>
    <brk id="205" max="10" man="1"/>
  </rowBreaks>
  <colBreaks count="1" manualBreakCount="1">
    <brk id="8" max="2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RePack by Diakov</cp:lastModifiedBy>
  <cp:lastPrinted>2022-02-28T06:36:32Z</cp:lastPrinted>
  <dcterms:created xsi:type="dcterms:W3CDTF">2020-11-06T11:10:42Z</dcterms:created>
  <dcterms:modified xsi:type="dcterms:W3CDTF">2022-03-22T11:19:37Z</dcterms:modified>
</cp:coreProperties>
</file>