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/>
  <mc:AlternateContent xmlns:mc="http://schemas.openxmlformats.org/markup-compatibility/2006">
    <mc:Choice Requires="x15">
      <x15ac:absPath xmlns:x15ac="http://schemas.microsoft.com/office/spreadsheetml/2010/11/ac" url="Z:\post\БЮДЖЕТЫ\бюджет 2025\УТОЧНЕНИЕ ДЕКАБРЬ\"/>
    </mc:Choice>
  </mc:AlternateContent>
  <xr:revisionPtr revIDLastSave="0" documentId="13_ncr:1_{F5383861-8A90-4947-8BCB-CF933DEEB50D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уточн. бюдж. доходы" sheetId="10" r:id="rId1"/>
  </sheets>
  <definedNames>
    <definedName name="_xlnm.Print_Titles" localSheetId="0">'уточн. бюдж. доходы'!$A:$B,'уточн. бюдж. доходы'!$7:$8</definedName>
    <definedName name="_xlnm.Print_Area" localSheetId="0">'уточн. бюдж. доходы'!$A$1:$E$220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157" i="10" l="1"/>
  <c r="C157" i="10"/>
  <c r="D127" i="10" l="1"/>
  <c r="E127" i="10"/>
  <c r="C12" i="10"/>
  <c r="C11" i="10" s="1"/>
  <c r="C10" i="10" s="1"/>
  <c r="D11" i="10" l="1"/>
  <c r="E11" i="10" l="1"/>
  <c r="C50" i="10"/>
  <c r="E165" i="10" l="1"/>
  <c r="D165" i="10"/>
  <c r="C165" i="10"/>
  <c r="E202" i="10"/>
  <c r="D202" i="10"/>
  <c r="C202" i="10"/>
  <c r="E193" i="10"/>
  <c r="D193" i="10"/>
  <c r="C193" i="10"/>
  <c r="E190" i="10"/>
  <c r="D190" i="10"/>
  <c r="C190" i="10"/>
  <c r="D198" i="10"/>
  <c r="C198" i="10"/>
  <c r="D197" i="10"/>
  <c r="C197" i="10"/>
  <c r="E179" i="10"/>
  <c r="D179" i="10"/>
  <c r="C179" i="10"/>
  <c r="C159" i="10"/>
  <c r="C158" i="10"/>
  <c r="E157" i="10"/>
  <c r="E156" i="10"/>
  <c r="D156" i="10"/>
  <c r="C156" i="10"/>
  <c r="E146" i="10"/>
  <c r="D146" i="10"/>
  <c r="C146" i="10"/>
  <c r="E145" i="10"/>
  <c r="D145" i="10"/>
  <c r="C145" i="10"/>
  <c r="D138" i="10"/>
  <c r="C138" i="10"/>
  <c r="D134" i="10"/>
  <c r="C134" i="10"/>
  <c r="E139" i="10"/>
  <c r="E138" i="10" s="1"/>
  <c r="E136" i="10"/>
  <c r="D136" i="10"/>
  <c r="C136" i="10"/>
  <c r="E132" i="10"/>
  <c r="D132" i="10"/>
  <c r="C132" i="10"/>
  <c r="E131" i="10"/>
  <c r="E130" i="10" s="1"/>
  <c r="D131" i="10"/>
  <c r="C131" i="10"/>
  <c r="C128" i="10"/>
  <c r="C127" i="10" s="1"/>
  <c r="E148" i="10" l="1"/>
  <c r="C189" i="10"/>
  <c r="E189" i="10"/>
  <c r="C148" i="10"/>
  <c r="D189" i="10"/>
  <c r="D148" i="10"/>
  <c r="E217" i="10" l="1"/>
  <c r="D217" i="10"/>
  <c r="C217" i="10"/>
  <c r="C213" i="10"/>
  <c r="E199" i="10"/>
  <c r="E195" i="10" s="1"/>
  <c r="D199" i="10"/>
  <c r="D195" i="10" s="1"/>
  <c r="C199" i="10"/>
  <c r="C195" i="10" s="1"/>
  <c r="C164" i="10"/>
  <c r="D164" i="10"/>
  <c r="E143" i="10"/>
  <c r="D143" i="10"/>
  <c r="C143" i="10"/>
  <c r="E135" i="10"/>
  <c r="D135" i="10"/>
  <c r="C135" i="10"/>
  <c r="D130" i="10"/>
  <c r="C130" i="10"/>
  <c r="E125" i="10"/>
  <c r="D125" i="10"/>
  <c r="C125" i="10"/>
  <c r="E120" i="10"/>
  <c r="E119" i="10" s="1"/>
  <c r="D120" i="10"/>
  <c r="D119" i="10" s="1"/>
  <c r="C120" i="10"/>
  <c r="C119" i="10" s="1"/>
  <c r="E109" i="10"/>
  <c r="D109" i="10"/>
  <c r="C109" i="10"/>
  <c r="E94" i="10"/>
  <c r="D94" i="10"/>
  <c r="C94" i="10"/>
  <c r="E91" i="10"/>
  <c r="D91" i="10"/>
  <c r="C91" i="10"/>
  <c r="E84" i="10"/>
  <c r="D84" i="10"/>
  <c r="C84" i="10"/>
  <c r="E76" i="10"/>
  <c r="D76" i="10"/>
  <c r="C76" i="10"/>
  <c r="E72" i="10"/>
  <c r="D72" i="10"/>
  <c r="C72" i="10"/>
  <c r="E69" i="10"/>
  <c r="D69" i="10"/>
  <c r="C69" i="10"/>
  <c r="E63" i="10"/>
  <c r="D63" i="10"/>
  <c r="C63" i="10"/>
  <c r="E61" i="10"/>
  <c r="D61" i="10"/>
  <c r="C61" i="10"/>
  <c r="E51" i="10"/>
  <c r="E50" i="10" s="1"/>
  <c r="D51" i="10"/>
  <c r="C51" i="10"/>
  <c r="E47" i="10"/>
  <c r="E45" i="10" s="1"/>
  <c r="D47" i="10"/>
  <c r="D45" i="10" s="1"/>
  <c r="C47" i="10"/>
  <c r="C45" i="10" s="1"/>
  <c r="E35" i="10"/>
  <c r="D35" i="10"/>
  <c r="C35" i="10"/>
  <c r="C34" i="10" s="1"/>
  <c r="E29" i="10"/>
  <c r="E28" i="10" s="1"/>
  <c r="D29" i="10"/>
  <c r="C29" i="10"/>
  <c r="D10" i="10"/>
  <c r="E124" i="10" l="1"/>
  <c r="C124" i="10"/>
  <c r="D124" i="10"/>
  <c r="E82" i="10"/>
  <c r="C59" i="10"/>
  <c r="C58" i="10" s="1"/>
  <c r="D59" i="10"/>
  <c r="D75" i="10"/>
  <c r="E10" i="10"/>
  <c r="D28" i="10"/>
  <c r="E34" i="10"/>
  <c r="D34" i="10"/>
  <c r="D50" i="10"/>
  <c r="E59" i="10"/>
  <c r="E164" i="10"/>
  <c r="E75" i="10"/>
  <c r="D82" i="10"/>
  <c r="C75" i="10"/>
  <c r="C82" i="10"/>
  <c r="E123" i="10" l="1"/>
  <c r="C122" i="10"/>
  <c r="C123" i="10"/>
  <c r="E122" i="10"/>
  <c r="D123" i="10"/>
  <c r="D122" i="10"/>
  <c r="C9" i="10"/>
  <c r="D58" i="10"/>
  <c r="D9" i="10" s="1"/>
  <c r="E58" i="10"/>
  <c r="E9" i="10" s="1"/>
  <c r="D220" i="10" l="1"/>
  <c r="C220" i="10"/>
  <c r="E220" i="10"/>
</calcChain>
</file>

<file path=xl/sharedStrings.xml><?xml version="1.0" encoding="utf-8"?>
<sst xmlns="http://schemas.openxmlformats.org/spreadsheetml/2006/main" count="379" uniqueCount="371">
  <si>
    <t>ВСЕГО ДОХОДОВ</t>
  </si>
  <si>
    <t>ВОЗВРАТ ОСТАТКОВ СУБСИДИЙ, СУБВЕНЦИЙ И ИНЫХ МЕЖБЮДЖЕТНЫХ ТРАНСФЕРТОВ, ИМЕЮЩИХ ЦЕЛЕВОЕ НАЗНАЧЕНИЕ, ПРОШЛЫХ ЛЕТ</t>
  </si>
  <si>
    <t>000 2 19 00000 00 0000 000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</si>
  <si>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</si>
  <si>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000 2 18 00000 00 0000 000</t>
  </si>
  <si>
    <t>ПРОЧИЕ БЕЗВОЗМЕЗДНЫЕ ПОСТУПЛЕНИЯ</t>
  </si>
  <si>
    <t>000 2 07 00000 00 0000 000</t>
  </si>
  <si>
    <t>Предоставление негосударственными организациями грантов для получателей средств бюджетов городских округов</t>
  </si>
  <si>
    <t>000 2 04 04010 04 0000 150</t>
  </si>
  <si>
    <t>Прочие межбюджетные трансферты, передаваемые бюджетам городских округов</t>
  </si>
  <si>
    <t>000 2 02 49999 04 0000 150</t>
  </si>
  <si>
    <t>ИНЫЕ МЕЖБЮДЖЕТНЫЕ ТРАНСФЕРТЫ</t>
  </si>
  <si>
    <t>000 2 02 40000 00 0000 150</t>
  </si>
  <si>
    <t>Прочие субвенции бюджетам городских округов</t>
  </si>
  <si>
    <t>000 2 02 39999 04 0000 150</t>
  </si>
  <si>
    <t>Субвенции бюджетам городских округов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</si>
  <si>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000 2 02 35303 04 0000 150</t>
  </si>
  <si>
    <t>Субвенции бюджетам городских округов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</si>
  <si>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000 2 02 35120 04 0000 150</t>
  </si>
  <si>
    <t>Субвенции бюджетам городских округов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</si>
  <si>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000 2 02 35082 04 0000 150</t>
  </si>
  <si>
    <t>000 2 02 30029 04 0005 150</t>
  </si>
  <si>
    <t>Субвенции бюджетам городских округов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</si>
  <si>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000 2 02 30029 04 0004 150</t>
  </si>
  <si>
    <t>000 2 02 30029 04 0000 150</t>
  </si>
  <si>
    <t xml:space="preserve"> - на осуществление отдельных государственных полномочий в части подготовки и направления уведомлений о соответствии (несоответствии) указанных в уведомлении о планируемом строительстве параметров объекта индивидуального жилищного строительства или садового дома установленным параметрам и допустимости размещения объекта индивидульного жилищного строительства или садового дома на земельном участке, уведомлений о соответствии (несоответствии) построенных или реконструированных объектов индивидуального жилищного строительства или садового дома требованиям законодательства о градостроительной деятельности</t>
  </si>
  <si>
    <t xml:space="preserve"> - на создание административных комиссий, уполномоченных рассматривать дела об административных правонарушениях в сфере благоустройства</t>
  </si>
  <si>
    <t>Субвенции бюджетам городских округов на выполнение передаваемых полномочий субъектов Российской Федерации</t>
  </si>
  <si>
    <t>000 2 02 30024 04 0000 150</t>
  </si>
  <si>
    <t>СУБВЕНЦИИ БЮДЖЕТАМ БЮДЖЕТНОЙ СИСТЕМЫ РОССИЙСКОЙ ФЕДЕРАЦИИ</t>
  </si>
  <si>
    <t>000 2 02 30000 00 0000 150</t>
  </si>
  <si>
    <t>Прочие субсидии бюджетам городских округов</t>
  </si>
  <si>
    <t>000 2 02 29999 04 0000 150</t>
  </si>
  <si>
    <t>000 2 02 27112 04 0000 150</t>
  </si>
  <si>
    <t>Субсидии бюджетам городских округов на обеспечение комплексного развития сельских территорий</t>
  </si>
  <si>
    <t>000 2 02 25576 04 0000 150</t>
  </si>
  <si>
    <t>Субсидии бюджетам городских округов на реализацию программ формирования современной городской среды</t>
  </si>
  <si>
    <t>000 2 02 25555 04 0000 150</t>
  </si>
  <si>
    <t xml:space="preserve">Субсидии бюджетам городских округов на поддержку отрасли культуры   </t>
  </si>
  <si>
    <t xml:space="preserve">000 2 02 25519 04 0000 150 </t>
  </si>
  <si>
    <t>Субсидии бюджетам городских округов на реализацию мероприятий по обеспечению жильем молодых семей</t>
  </si>
  <si>
    <t>000 2 02 25497 04 0000 150</t>
  </si>
  <si>
    <t>Субсидии бюджетам городских округов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</si>
  <si>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000 2 02 25304 04 0000 150</t>
  </si>
  <si>
    <t>Субсидии бюджетам городских округов на реализацию государственных программ субъектов Российской Федерации в области использования и охраны водных объектов</t>
  </si>
  <si>
    <t>000 2 02 25065 04 0000 150</t>
  </si>
  <si>
    <t>Субсидии бюджетам городских округов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бюджетов</t>
  </si>
  <si>
    <t>000 2 02 20302 04 0000 150</t>
  </si>
  <si>
    <t xml:space="preserve"> - на софинансирование работ по капитальному ремонту и ремонту автомобильных дорог общего пользования местного значения</t>
  </si>
  <si>
    <t>Субсидии бюджетам городских округов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</si>
  <si>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000 2 02 20216 04 0000 150</t>
  </si>
  <si>
    <t>СУБСИДИИ БЮДЖЕТАМ БЮДЖЕТНОЙ СИСТЕМЫ РОССИЙСКОЙ ФЕДЕРАЦИИ (МЕЖБЮДЖЕТНЫЕ СУБСИДИИ)</t>
  </si>
  <si>
    <t>000 2 02 20000 00 0000 150</t>
  </si>
  <si>
    <t>БЕЗВОЗМЕЗДНЫЕ ПОСТУПЛЕНИЯ ОТ ДРУГИХ БЮДЖЕТОВ БЮДЖЕТНОЙ СИСТЕМЫ РОССИЙСКОЙ ФЕДЕРАЦИИ</t>
  </si>
  <si>
    <t>000 2 02 00000 00 0000 000</t>
  </si>
  <si>
    <t>БЕЗВОЗМЕЗДНЫЕ ПОСТУПЛЕНИЯ</t>
  </si>
  <si>
    <t>000 2 00 00000 00 0000 000</t>
  </si>
  <si>
    <t xml:space="preserve"> Поступления за выдачу разрешения на вырубку зеленых насаждений – порубочного билета на территории городского округа Ступино Московской области</t>
  </si>
  <si>
    <t>000 1 17 05040 04 0010 180</t>
  </si>
  <si>
    <t>000 1 17 05040 04 0000 180</t>
  </si>
  <si>
    <t xml:space="preserve">Прочие неналоговые доходы бюджетов городских округов </t>
  </si>
  <si>
    <t xml:space="preserve">ПРОЧИЕ НЕНАЛОГОВЫЕ ДОХОДЫ </t>
  </si>
  <si>
    <t>000 1 17 00000 00 0000 000</t>
  </si>
  <si>
    <t>ШТРАФЫ, САНКЦИИ, ВОЗМЕЩЕНИЕ УЩЕРБА</t>
  </si>
  <si>
    <t>000 1 16 00000 00 0000 000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</si>
  <si>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городских округов</t>
  </si>
  <si>
    <t>000 1 14 06312 04 0000 430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</si>
  <si>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округов</t>
  </si>
  <si>
    <t>000 1 14 06012 04 0000 430</t>
  </si>
  <si>
    <t>Доходы от реализации иного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</si>
  <si>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000 1 14 02043 04 0000 410</t>
  </si>
  <si>
    <t>Доходы от реализации имущества, находящегося в оперативном управлении учреждений, находящихся в ведении органов управления и городских округов (за исключением имущества муниципальных бюджетных и автономных учреждений), в части реализации основных средств по указанному имуществу</t>
  </si>
  <si>
    <t>000 1 14 02042 04 0000 410</t>
  </si>
  <si>
    <t>Доходы от продажи квартир, находящихся в собственности городских округов</t>
  </si>
  <si>
    <t>000 1 14 01040 04 0000 410</t>
  </si>
  <si>
    <t>ДОХОДЫ ОТ ПРОДАЖИ МАТЕРИАЛЬНЫХ И НЕМАТЕРИАЛЬНЫХ АКТИВОВ</t>
  </si>
  <si>
    <t>000 1 14 00000 00 0000 000</t>
  </si>
  <si>
    <t>000 1 13 02994 04 0007 130</t>
  </si>
  <si>
    <t>Прочие доходы от компенсации затрат бюджетов городских округов (родительская плата в ДДО)</t>
  </si>
  <si>
    <t>000 1 13 02994 04 0006 130</t>
  </si>
  <si>
    <t>Прочие доходы от компенсации затрат бюджетов городских округов (оздоровительная кампания детей)</t>
  </si>
  <si>
    <t xml:space="preserve">Возврат остатков (мун. задания "4") </t>
  </si>
  <si>
    <t>000 1 13 02994 04 0013 130</t>
  </si>
  <si>
    <t xml:space="preserve">Возврат остатков (администрация) </t>
  </si>
  <si>
    <t>000 1 13 02994 04 0012 130</t>
  </si>
  <si>
    <t>Прочие доходы от компенсации затрат бюджетов городских округов</t>
  </si>
  <si>
    <t>000 1 13 02994 04 0000 130</t>
  </si>
  <si>
    <t>Доходы поступающие в порядке возмещения расходов, понесенных в связи с эксплуатацией имущества городских округов</t>
  </si>
  <si>
    <t>000 1 13 02064 04 0000 130</t>
  </si>
  <si>
    <t>000 1 13 01994 04 0000 130</t>
  </si>
  <si>
    <t>Прочие доходы от оказания платных услуг (работ) получателями средств бюджетов городских округов</t>
  </si>
  <si>
    <t>Плата за оказание услуг по присоединению объектов дорожного сервиса к автомобильным дорогам общего пользования местного значения, зачисляемая в бюджеты городских округов</t>
  </si>
  <si>
    <t>000 1 13 01530 04 0000 130</t>
  </si>
  <si>
    <t>ДОХОДЫ ОТ ОКАЗАНИЯ ПЛАТНЫХ УСЛУГ (РАБОТ) И КОМПЕНСАЦИИ ЗАТРАТ ГОСУДАРСТВА</t>
  </si>
  <si>
    <t>000 1 13 00000 00 0000 000</t>
  </si>
  <si>
    <t>Плата за размещение твердых коммунальных отходов</t>
  </si>
  <si>
    <t>Плата за размещение отходов производства</t>
  </si>
  <si>
    <t>Плата за сбросы загрязняющих веществ в водные объекты</t>
  </si>
  <si>
    <t>Плата за выбросы загрязняющих веществ в атмосферный воздух стационарными объектами</t>
  </si>
  <si>
    <t>Плата за негативное воздействие на окружающую среду</t>
  </si>
  <si>
    <t>000 1 12 01000 01 0000 120</t>
  </si>
  <si>
    <t>ПЛАТЕЖИ ПРИ ПОЛЬЗОВАНИИ ПРИРОДНЫМИ РЕСУРСАМИ</t>
  </si>
  <si>
    <t>000 1 12 00000 00 0000 000</t>
  </si>
  <si>
    <t xml:space="preserve">Поступления по плате, поступившей в рамках договора за предоставление права на установку и эксплуатацию рекламных конструкций </t>
  </si>
  <si>
    <t>000 1 11 09080 04 0009 120</t>
  </si>
  <si>
    <t>Поступления по плате, поступившей в рамках договора за предоставление права на размещение и эксплуатацию нестационарного торгового объекта</t>
  </si>
  <si>
    <t>000 1 11 09080 04 0008 120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</si>
  <si>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городских округов, и на землях или земельных участках, государственная собственность на которые не разграничена</t>
  </si>
  <si>
    <t>000 1 11 09080 04 0000 120</t>
  </si>
  <si>
    <t xml:space="preserve">Поступления по плате за наем жилых помещений, находящихся в собственности муниципальных образований </t>
  </si>
  <si>
    <t>000 1 11 09044 04 0000 120</t>
  </si>
  <si>
    <t>Прочие поступления от использования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</si>
  <si>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городскими округами</t>
  </si>
  <si>
    <t>000 1 11 07014 04 0000 120</t>
  </si>
  <si>
    <t>Плата по соглашениям об установлении сервитута, заключенным органами местного самоуправления городских округов, государственными или муниципальными предприятиями либо государственными или муниципальными учреждениями в отношении земельных участков, государственная собственность на которые не разграничена и которые расположены в границах городских округов</t>
  </si>
  <si>
    <t>000 1 11 05312 04 0000 120</t>
  </si>
  <si>
    <t>Доходы от сдачи в аренду имущества, составляющего казну городских округов (за исключением земельных участков)</t>
  </si>
  <si>
    <t>000 1 11 05074 04 0000 120</t>
  </si>
  <si>
    <t>Доходы от сдачи в аренду имущества, находящегося в оперативном управлении органов управления городских округов и созданных ими учреждений (за исключением имущества муниципальных бюджетных и автономных учреждений)</t>
  </si>
  <si>
    <t>000 1 11 05034 04 0000 120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</si>
  <si>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округов (за исключением земельных участков муниципальных бюджетных и автономных учреждений)</t>
  </si>
  <si>
    <t>000 1 11 05024 04 0000 120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</si>
  <si>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</t>
  </si>
  <si>
    <t>000 1 11 05012 04 0000 120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</si>
  <si>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</si>
  <si>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000 1 11 05000 00 0000 120</t>
  </si>
  <si>
    <t>ДОХОДЫ ОТ ИСПОЛЬЗОВАНИЯ ИМУЩЕСТВА, НАХОДЯЩЕГОСЯ В ГОСУДАРСТВЕННОЙ И МУНИЦИПАЛЬНОЙ СОБСТВЕННОСТИ</t>
  </si>
  <si>
    <t>000 1 11 00000 00 0000 000</t>
  </si>
  <si>
    <t>ЗАДОЛЖЕННОСТЬ И ПЕРЕРАСЧЕТЫ ПО ОТМЕНЕННЫМ НАЛОГАМ, СБОРАМ И ИНЫМ ОБЯЗАТЕЛЬНЫМ ПЛАТЕЖАМ</t>
  </si>
  <si>
    <t>000 1 09 00000 00 0000 000</t>
  </si>
  <si>
    <t>Государственная пошлина за выдачу органом местного самоуправления городского округа специального разрешения на движение по автомобильным дорогам транспортных средств, осуществляющих перевозки опасных, тяжеловесных и (или) крупногабаритных грузов, зачисляемая в бюджеты городских округов</t>
  </si>
  <si>
    <t>000 1 08 07173 01 0000 110</t>
  </si>
  <si>
    <t>Государственная пошлина за выдачу разрешения на установку рекламной конструкции</t>
  </si>
  <si>
    <t>000 1 08 07150 01 0000 110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</si>
  <si>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</si>
  <si>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000 1 08 03010 01 0000 110</t>
  </si>
  <si>
    <t>ГОСУДАРСТВЕННАЯ ПОШЛИНА</t>
  </si>
  <si>
    <t>000 1 08 00000 00 0000 000</t>
  </si>
  <si>
    <t>Земельный налог с физических лиц, обладающих земельным участком, расположенным в границах городских округов</t>
  </si>
  <si>
    <t>000 1 06 06042 04 0000 110</t>
  </si>
  <si>
    <t>Земельный налог с организаций, обладающих земельным участком, расположенным в границах городских округов</t>
  </si>
  <si>
    <t>000 1 06 06032 04 0000 110</t>
  </si>
  <si>
    <t>Земельный налог</t>
  </si>
  <si>
    <t>000 1 06 06000 00 0000 110</t>
  </si>
  <si>
    <t>Налог на имущество физических лиц</t>
  </si>
  <si>
    <t>000 1 06 01000 00 0000 110</t>
  </si>
  <si>
    <t>НАЛОГИ НА ИМУЩЕСТВО</t>
  </si>
  <si>
    <t>000 1 06 00000 00 0000 000</t>
  </si>
  <si>
    <t>Налог, взимаемый в связи с применением патентной системы налогообложения</t>
  </si>
  <si>
    <t>000 1 05 04000 02 0000 110</t>
  </si>
  <si>
    <t>Единый сельскохозяйственный налог</t>
  </si>
  <si>
    <t>000 1 05 03000 01 0000 110</t>
  </si>
  <si>
    <t>Единый налог на вмененный доход для отдельных видов деятельности</t>
  </si>
  <si>
    <t>000 1 05 02000 02 0000 110</t>
  </si>
  <si>
    <t>Минимальный налог, зачисляемый в бюджеты субъектов Российской Федерации (за налоговые периоды, истекшие до 1 января 2016 года)</t>
  </si>
  <si>
    <t>000 1 05 01050 01 0000 110</t>
  </si>
  <si>
    <t>Налог, взимаемый с налогоплательщиков, выбравших в качестве объекта налогообложения доходы, уменьшенные на величину расходов (за налоговые периоды, истекшие до 1 января 2011 года)</t>
  </si>
  <si>
    <t>000 1 05 01022 01 0000 110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</si>
  <si>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</si>
  <si>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000 1 05 01021 01 0000 110</t>
  </si>
  <si>
    <t>Налог, взимаемый с налогоплательщиков, выбравших в качестве объекта налогообложения доходы (за налоговые периоды, истекшие до 1 января 2011 года)</t>
  </si>
  <si>
    <t>000 1 05 01012 01 0000 110</t>
  </si>
  <si>
    <t>Налог, взимаемый с налогоплательщиков, выбравших в качестве объекта налогообложения доходы</t>
  </si>
  <si>
    <t>000 1 05 01011 01 0000 110</t>
  </si>
  <si>
    <t>Налог, взимаемый в связи с применением упрощенной системы налогообложения</t>
  </si>
  <si>
    <t>000 1 05 01000 00 0000 110</t>
  </si>
  <si>
    <t>НАЛОГИ НА СОВОКУПНЫЙ ДОХОД</t>
  </si>
  <si>
    <t>000 1 05 00000 00 0000 000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</si>
  <si>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</si>
  <si>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000 1 03 02261 01 0000 110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</si>
  <si>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</si>
  <si>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000 1 03 02251 01 0000 110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</si>
  <si>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</si>
  <si>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000 1 03 02241 01 0000 110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</si>
  <si>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</si>
  <si>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000 1 03 02231 01 0000 110</t>
  </si>
  <si>
    <t>Акцизы по подакцизным товарам (продукции), производимым на территории Российской Федерации</t>
  </si>
  <si>
    <t>000 1 03 02000 01 0000 110</t>
  </si>
  <si>
    <t>НАЛОГИ НА ТОВАРЫ (РАБОТЫ, УСЛУГИ), РЕАЛИЗУЕМЫЕ НА ТЕРРИТОРИИ РОССИЙСКОЙ ФЕДЕРАЦИИ</t>
  </si>
  <si>
    <t>000 1 03 00000 00 0000 000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</si>
  <si>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t>
  </si>
  <si>
    <t>000 1 01 02040 01 0000 110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</si>
  <si>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</si>
  <si>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000 1 01 02030 01 0000 110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</si>
  <si>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</si>
  <si>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000 1 01 02020 01 0000 110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</si>
  <si>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</si>
  <si>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000 1 01 02010 01 0000 110</t>
  </si>
  <si>
    <t>Налог на доходы физических лиц</t>
  </si>
  <si>
    <t>000 1 01 02000 01 0000 110</t>
  </si>
  <si>
    <t>НАЛОГИ НА ПРИБЫЛЬ, ДОХОДЫ</t>
  </si>
  <si>
    <t>000 1 01 00000 00 0000 000</t>
  </si>
  <si>
    <t>НАЛОГОВЫЕ И НЕНАЛОГОВЫЕ ДОХОДЫ</t>
  </si>
  <si>
    <t>000 1 00 00000 00 0000 000</t>
  </si>
  <si>
    <t xml:space="preserve">Наименование доходов </t>
  </si>
  <si>
    <t>Код бюджетной классификации Российской Федерации</t>
  </si>
  <si>
    <t>Плановый период
(тыс. рублей)</t>
  </si>
  <si>
    <t>Налог на доходы физических лиц части суммы налога, превышающей 650 000 рублей, относящейся к части налоговой базы, превышающей 5 000 000 рублей</t>
  </si>
  <si>
    <t>000 1 01 02080 01 0000 110</t>
  </si>
  <si>
    <t xml:space="preserve"> - на обеспечение переданного государственного полномочия Московской области по созданию комиссий по делам несовершеннолетних и защите их прав муниципальных образований Московской области</t>
  </si>
  <si>
    <t xml:space="preserve"> - на осуществление переданных полномочий Московской области по транспортировке в морг, включая погрузоразгрузочные работы, с мет обнаружения или происшествия умерших для производства судебно - медицинской экспертизы</t>
  </si>
  <si>
    <t>Плата за выбросы загрязняющих веществ, образующихся при сжигании на факельных установках и (или) рассеивании попутного нефтяного газа</t>
  </si>
  <si>
    <t>000 1 12 01070 01 0000 120</t>
  </si>
  <si>
    <t>Доходы от реализации имущества, находящегося в оперативном управлении учреждений, находящихся в ведении органов управления городских округов (за исключением имущества муниципальных бюджетных и автономных учреждений), в части реализации материальных запасов по указанному имуществу</t>
  </si>
  <si>
    <t>000 1 14 02042 04 0000 440</t>
  </si>
  <si>
    <t>Прочие доходы от компенсации затрат бюджетов городских округов (СД)</t>
  </si>
  <si>
    <t>Прочие доходы от компенсации затрат бюджетов городских округов (КСП)</t>
  </si>
  <si>
    <t>Прочие доходы от компенсации затрат бюджетов городских округов (ФУ)</t>
  </si>
  <si>
    <t>Доходы бюджетов городских округов от возврата бюджетными учреждениями остатков субсидий прошлых лет</t>
  </si>
  <si>
    <t>Доходы бюджетов городских округов от возврата автономными учреждениями остатков субсидий прошлых лет</t>
  </si>
  <si>
    <t>Возврат прочих остатков субсидий, субвенций и иных межбюджетных трансфертов, имеющих целевое назначение, прошлых лет из бюджетов городских округов</t>
  </si>
  <si>
    <t>000 2 19 60010 04 0000 150</t>
  </si>
  <si>
    <t xml:space="preserve"> -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</si>
  <si>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 xml:space="preserve"> - на обеспечение компенсации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</si>
  <si>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 xml:space="preserve"> - на софинансирование расходов на организацию транспортного обслуживания населения по муниципальным маршрутам регулярных перевозок по регулируемым тарифам</t>
  </si>
  <si>
    <t xml:space="preserve"> - на мероприятия по организации отдыха детей в каникулярное время </t>
  </si>
  <si>
    <t xml:space="preserve"> - на осуществление переданных полномочий Московской области по организации мероприятий при осуществлении деятельности по обращению с собаками без владельцев</t>
  </si>
  <si>
    <t>000 1 13 02994 04 0004 130</t>
  </si>
  <si>
    <t>000 1 13 02994 04 0005 130</t>
  </si>
  <si>
    <t>000 1 13 02994 04 0014 130</t>
  </si>
  <si>
    <t>Компенсация затрат (за счет возникшей экономии)</t>
  </si>
  <si>
    <t xml:space="preserve">Возврат дебиторской задолженности (администрация) </t>
  </si>
  <si>
    <t>Прочие доходы от компенсации затрат бюджетов городских округов (МКУ ЦБУ)</t>
  </si>
  <si>
    <t xml:space="preserve"> - на реализацию программ формирования современной городской среды в части достижения основного результата по благоустройству общественных территорий</t>
  </si>
  <si>
    <t>000 2 02 45519 04 0000 150</t>
  </si>
  <si>
    <t>Межбюджетные трансферты, передаваемые бюджетам городских округов на поддержку отрасли культуры</t>
  </si>
  <si>
    <t>000 2 03 04000 04 0000 150</t>
  </si>
  <si>
    <t>Безвозмездные поступления от государственных (муниципальных) организаций в бюджеты городских округов</t>
  </si>
  <si>
    <t>000 1 11 09044 04 0003 120</t>
  </si>
  <si>
    <t>000 1 11 09044 04 0019 120</t>
  </si>
  <si>
    <t>Поступления по плате за право заключения договора на организацию ярмарок на месте проведения ярмарок, включенном в Сводный перечень мест проведения ярмарок на территории Московской области</t>
  </si>
  <si>
    <t xml:space="preserve"> - на осуществление переданных органам местного самоуправления полномочий по региональному государственному жилищному контролю (надзору) за соблюдением гражданами требований правил пользования газом</t>
  </si>
  <si>
    <t>Налог, взимаемый в связи с применением специального налогового режима "Автоматизированная упрощенная система налогообложения"</t>
  </si>
  <si>
    <t>000 1 05 07000 01 0000 110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</si>
  <si>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 (государственная пошлина, уплачиваемая при обращении в суды)</t>
  </si>
  <si>
    <t xml:space="preserve">Государственная пошлина по делам, рассматриваемым в судах общей юрисдикции, мировыми судьями (за исключением Верховного Суда Российской Федерации) (государственная пошлина, уплачиваемая на основании судебных актов по результатам рассмотрения дел по существу) 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</si>
  <si>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 (прочие поступления)</t>
  </si>
  <si>
    <t>000 1 08 03010 01 1050 110</t>
  </si>
  <si>
    <t>000 1 08 03010 01 1060 110</t>
  </si>
  <si>
    <t>000 1 08 03010 01 4000 110</t>
  </si>
  <si>
    <t>000 1 11 05024 04 0002 120</t>
  </si>
  <si>
    <t>Плата за часть земельного участка, превышающего установленный администрацией городского округа Ступино Московской области размер родственного, почетного, воинского захоронения</t>
  </si>
  <si>
    <t>000 1 13 01994 04 0001 130</t>
  </si>
  <si>
    <t xml:space="preserve">Доходы от платных услуг, оказываемых казенными учреждениями (МКУ) </t>
  </si>
  <si>
    <t>000 1 13 01994 04 0002 130</t>
  </si>
  <si>
    <t>000 1 13 01994 04 0003 130</t>
  </si>
  <si>
    <t>Плата за предоставление места для создания семейного (родового) захоронения</t>
  </si>
  <si>
    <t>000 1 13 02994 04 0008 130</t>
  </si>
  <si>
    <t>Прочие доходы от компенсации затрат бюджетов городских округов (прочие поступления) (администрация)</t>
  </si>
  <si>
    <t>000 1 13 02994 04 0015 130</t>
  </si>
  <si>
    <t>Доходы от приватизации имущества, находящегося в собственности городских округов, в части приватизации нефинансовых активов имущества казны</t>
  </si>
  <si>
    <t>000 1 14 13040 04 0000 410</t>
  </si>
  <si>
    <t xml:space="preserve"> - на реализацию программ формирования современной городской среды в части достижения основного результата по благоустройству общественных территорий (благоустройство скверов)</t>
  </si>
  <si>
    <t xml:space="preserve"> - на компенсацию проезда к месту учебы и обратно отдельным категориям обучающихся по очной форме обучения муниципальных общеобразовательных организаций</t>
  </si>
  <si>
    <t xml:space="preserve"> - на осуществление переданных полномочий Московской области по оформлению сибиреязвенных скотомогильников в собственность Московской области, обустройству и содержанию сибиреязвенных скотомогильников</t>
  </si>
  <si>
    <t xml:space="preserve"> - на осуществление отдельных государственных полномочий в части присвоения адресов объектам адресации и согласования перепланировки помещений в многоквартирном доме</t>
  </si>
  <si>
    <t>Субвенции бюджетам городских округов на осуществление полномочий по обеспечению жильем отдельных категорий граждан, установленных Федеральным законом от 12 января 1995 года N 5-ФЗ "О ветеранах"</t>
  </si>
  <si>
    <t>000 2 02 35135 04 0000 150</t>
  </si>
  <si>
    <t>Доходы от продажи земельных участков, находящихся в собственности городских округов (за исключением земельных участков муниципальных бюджетных и автономных учреждений)</t>
  </si>
  <si>
    <t>000 1 14 06024 04 0000 430</t>
  </si>
  <si>
    <t xml:space="preserve"> - на обеспечение переданных полномочий по временному хранению, комплектованию, учету и использованию архивных документов, относящихся к собственности Московской области и временно хранящихся в муниципальных архивах</t>
  </si>
  <si>
    <t xml:space="preserve"> - на проведение капитального ремонта, технического переоснащения и благоустройство территорий муниципальных объектов культуры</t>
  </si>
  <si>
    <t xml:space="preserve"> - на частичную компенсацию транспортных расходов организаций и индивидуальных предпринимателей по доставке продовольственных и промышленных товаров в сельские населенные пункты </t>
  </si>
  <si>
    <t xml:space="preserve"> - на капитальный ремонт гидротехнических сооружений, находящихся в муниципальной собственности, в том числе разработку проектной документации</t>
  </si>
  <si>
    <t>000 2 02 35179 04 0000 150</t>
  </si>
  <si>
    <t>Субвенции бюджетам городских округов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</si>
  <si>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000 1 01 02130 01 0000 110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</si>
  <si>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не превышающей 650 000 рублей)</t>
  </si>
  <si>
    <t>000 1 01 02140 01 0000 110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</si>
  <si>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превышающей 650 000 рублей)</t>
  </si>
  <si>
    <t xml:space="preserve"> - на государственную поддержку отрасли культуры (в части поддержки лучших работников сельских учреждений культуры)</t>
  </si>
  <si>
    <t xml:space="preserve"> - на государственную поддержку отрасли культуры (в части поддержки лучших сельских учреждений культуры)</t>
  </si>
  <si>
    <t>Возврат возвратов (субсидия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бюджетов)</t>
  </si>
  <si>
    <t>2026 год</t>
  </si>
  <si>
    <t>000 1 11 05034 04 0002 120</t>
  </si>
  <si>
    <t>000 1 11 05034 04 0003 120</t>
  </si>
  <si>
    <t>000 1 13 01994 04 0006 130</t>
  </si>
  <si>
    <t>000 1 13 01994 04 0007 130</t>
  </si>
  <si>
    <t>000 1 13 01994 04 0008 130</t>
  </si>
  <si>
    <t>000 1 13 02064 04 0002 130</t>
  </si>
  <si>
    <t>000 1 13 02064 04 0003 130</t>
  </si>
  <si>
    <t>000 1 13 02994 04 0009 130</t>
  </si>
  <si>
    <t xml:space="preserve"> - прочие доходы от компенсации затрат бюджетов городских округов (возврат дебиторской задолженности) (МКУ РС)</t>
  </si>
  <si>
    <t>000 1 13 02994 04 0010 130</t>
  </si>
  <si>
    <t xml:space="preserve"> - прочие доходы от компенсации затрат бюджетов городских округов (возврат дебиторской задолженности) (МКУ СС)</t>
  </si>
  <si>
    <t>Прочие доходы от компенсации затрат бюджетов городских округов (оплата услуг по погребению)  (МКУ ЦБУ)</t>
  </si>
  <si>
    <t xml:space="preserve"> - на устройство контейнерных площадок</t>
  </si>
  <si>
    <t xml:space="preserve"> - на мероприятия по улучшению жилищных условий граждан, проживающих на сельских территориях</t>
  </si>
  <si>
    <t xml:space="preserve"> - на приобретение автобусов для доставки обучающихся в общеобразовательные организации в Московской области, расположенные в сельских населенных пунктах</t>
  </si>
  <si>
    <t>Субвенции бюджетам городских округов на осуществление полномочий по обеспечению жильем отдельных категорий граждан, установленных Федеральным законом от 12 января 1995 года N 5-ФЗ "О ветеранах", в соответствии с Указом Президента Российской Федерации от 7 мая 2008 года N 714 "Об обеспечении жильем ветеранов Великой Отечественной войны 1941 - 1945 годов"</t>
  </si>
  <si>
    <t>Субвенции бюджетам городских округов на осуществление полномочий по обеспечению жильем отдельных категорий граждан, установленных Федеральным законом от 24 ноября 1995 года N 181-ФЗ "О социальной защите инвалидов в Российской Федерации"</t>
  </si>
  <si>
    <t>000 2 02 35134 04 0000 150</t>
  </si>
  <si>
    <t>000 2 02 35176 04 0000 150</t>
  </si>
  <si>
    <t xml:space="preserve">Межбюджетные трансферты, передаваемые бюджетам городских округов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</t>
  </si>
  <si>
    <t>000 2 02 45179 04 0000 150</t>
  </si>
  <si>
    <t>2 18 04010 04 0000 150</t>
  </si>
  <si>
    <t>2 18 04020 04 0000 150</t>
  </si>
  <si>
    <t>2 18 04030 04 0000 150</t>
  </si>
  <si>
    <t>Доходы бюджетов городских округов от возврата иными организациями остатков субсидий прошлых лет</t>
  </si>
  <si>
    <r>
      <t xml:space="preserve"> - на 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</t>
    </r>
    <r>
      <rPr>
        <b/>
        <i/>
        <sz val="12"/>
        <rFont val="Arial"/>
        <family val="2"/>
        <charset val="204"/>
      </rPr>
      <t>,</t>
    </r>
    <r>
      <rPr>
        <i/>
        <sz val="12"/>
        <rFont val="Arial"/>
        <family val="2"/>
        <charset val="204"/>
      </rPr>
      <t xml:space="preserve">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 в Московской области,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</t>
    </r>
  </si>
  <si>
    <t xml:space="preserve"> - на финансовое обеспечение получения гражданами дошкольного образования в частных дошкольных образовательных организациях, дошкольного, начального общего, основного общего, среднего общего образования в частных общеобразовательных организациях, осуществляющих образовательную деятельность по имеющим государственную аккредитацию основным общеобразовательным программам,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услуг), и  обеспечение питанием отдельных категорий обучающихся по очной форме обучения в частных общеобразовательных организациях, осуществляющих образовательную деятельность по имеющим государственную аккредитацию основным общеобразовательным программам </t>
  </si>
  <si>
    <t>000 1 12 01010 01 6000 120</t>
  </si>
  <si>
    <t>000 1 12 01030 01 6000 120</t>
  </si>
  <si>
    <t>000 1 12 01041 01 6000 120</t>
  </si>
  <si>
    <t>000 1 12 01042 01 6000 120</t>
  </si>
  <si>
    <r>
      <t xml:space="preserve"> - на обеспечение мероприятий по переселению граждан из аварийного жилищного фонда, признанного таковым </t>
    </r>
    <r>
      <rPr>
        <b/>
        <i/>
        <sz val="12"/>
        <rFont val="Arial"/>
        <family val="2"/>
        <charset val="204"/>
      </rPr>
      <t>после</t>
    </r>
    <r>
      <rPr>
        <i/>
        <sz val="12"/>
        <rFont val="Arial"/>
        <family val="2"/>
        <charset val="204"/>
      </rPr>
      <t xml:space="preserve"> 1 января 2017 года</t>
    </r>
  </si>
  <si>
    <t xml:space="preserve"> - на реализацию мероприятий по строительству и реконструкции сетей теплоснабжения муниципальной собственности</t>
  </si>
  <si>
    <t xml:space="preserve"> - на реализацию мероприятий по капитальному ремонту сетей теплоснабжения на территории муниципальных образований</t>
  </si>
  <si>
    <t xml:space="preserve"> - на реализацию мероприятий по капитальному ремонту объектов теплоснабжения</t>
  </si>
  <si>
    <t xml:space="preserve"> - финансовое обеспечение стимулирующих выплат работникам культурно-досуговых учреждений в Московской области с высоким уровнем достижений работы в сфере культуры</t>
  </si>
  <si>
    <t xml:space="preserve"> - на осуществление государственных полномочий Московской области в области земельных отношений, определения соответствия объектов жилищного строительства, присвоения адресов и согласования перепланировки помещений</t>
  </si>
  <si>
    <t xml:space="preserve"> - на модернизацию библиотек в части комплектования книжных фондов муниципальных общедоступных библиотек и государственной общедоступной библиотеки Московской области</t>
  </si>
  <si>
    <t xml:space="preserve"> 2025 год
(тыс. рублей) </t>
  </si>
  <si>
    <t>2027 год</t>
  </si>
  <si>
    <t>000 2 02 25013 04 0000 150</t>
  </si>
  <si>
    <t>Субсидии бюджетам городских округов на сокращение доли загрязненных сточных вод</t>
  </si>
  <si>
    <t>000 2 02 25424 04 0000 150</t>
  </si>
  <si>
    <t>Субсидии бюджетам городских округов на 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</t>
  </si>
  <si>
    <t xml:space="preserve"> - на устройство сезонных ледяных катков</t>
  </si>
  <si>
    <t xml:space="preserve"> - на проведение ремонта объектов муниципальных культурно-досуговых учреждений в сельской местности</t>
  </si>
  <si>
    <t>000 2 02 45303 04 0000 150</t>
  </si>
  <si>
    <t xml:space="preserve"> - на выплату ежемесячных доплат за напряженный труд работникам муниципальных дошкольных и общеобразовательных организаций</t>
  </si>
  <si>
    <t xml:space="preserve"> - на стимулирующие выплаты руководителям муниципальных общеобразовательных организаций по итогам оценки эффективности механизмов управления качеством образовательных результатов и эффективности механизмов управления качеством образовательной деятельности в общеобразовательных организациях</t>
  </si>
  <si>
    <t xml:space="preserve"> - на возмещение затрат, связанных с получением комплексных экологических разрешений</t>
  </si>
  <si>
    <t>Межбюджетные трансферты, передаваемые бюджетам городских округов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</si>
  <si>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 xml:space="preserve"> - на выплату компенсации работникам, привлекаемым к проведению в Московской области государственной итоговой аттестации обучающихся, освоивших образовательные программы основного общего и среднего общего образования, за работу по подготовке и проведению государственной итоговой аттестации</t>
  </si>
  <si>
    <t xml:space="preserve"> - на выплату пособий и доплат педагогическим работникам муниципальных и общеобразовательных организаций - молодым специалистам</t>
  </si>
  <si>
    <t xml:space="preserve"> - на обеспечение питанием отдельных категорий обучающихся по очной форме обучения в частных общеобразовательных организациях, осуществляющих образовательную деятельность по имеющим государственную аккредитацию основным общеобразовательным программам</t>
  </si>
  <si>
    <r>
      <t xml:space="preserve">Доходы от сдачи в аренду имущества, находящегося в оперативном управлении органов управления городских округов и созданных ими учреждений (за исключением имущества муниципальных бюджетных и автономных учреждений) </t>
    </r>
    <r>
      <rPr>
        <i/>
        <sz val="11"/>
        <rFont val="Arial"/>
        <family val="2"/>
        <charset val="204"/>
      </rPr>
      <t>МКУ ХЭС</t>
    </r>
  </si>
  <si>
    <r>
      <t xml:space="preserve">Доходы от сдачи в аренду имущества, находящегося в оперативном управлении органов управления городских округов и созданных ими учреждений (за исключением имущества муниципальных бюджетных и автономных учреждений) </t>
    </r>
    <r>
      <rPr>
        <i/>
        <sz val="11"/>
        <rFont val="Arial"/>
        <family val="2"/>
        <charset val="204"/>
      </rPr>
      <t>МКУ МФЦ</t>
    </r>
  </si>
  <si>
    <r>
      <t xml:space="preserve">Доходы от платных услуг, оказываемых казенными учреждениями </t>
    </r>
    <r>
      <rPr>
        <i/>
        <sz val="11"/>
        <rFont val="Arial"/>
        <family val="2"/>
        <charset val="204"/>
      </rPr>
      <t xml:space="preserve">(МКУ МФЦ) </t>
    </r>
  </si>
  <si>
    <r>
      <t xml:space="preserve">Доходы от платных услуг, оказываемых казенными учреждениями </t>
    </r>
    <r>
      <rPr>
        <i/>
        <sz val="11"/>
        <rFont val="Arial"/>
        <family val="2"/>
        <charset val="204"/>
      </rPr>
      <t xml:space="preserve">(МКУ Благоустройство) </t>
    </r>
  </si>
  <si>
    <r>
      <t xml:space="preserve">Доходы поступающие в порядке возмещения расходов, понесенных в связи с эксплуатацией имущества городских округов </t>
    </r>
    <r>
      <rPr>
        <i/>
        <sz val="11"/>
        <rFont val="Arial"/>
        <family val="2"/>
        <charset val="204"/>
      </rPr>
      <t>(МКУ МФЦ)</t>
    </r>
  </si>
  <si>
    <r>
      <t xml:space="preserve">Доходы поступающие в порядке возмещения расходов, понесенных в связи с эксплуатацией имущества городских округов </t>
    </r>
    <r>
      <rPr>
        <i/>
        <sz val="11"/>
        <rFont val="Arial"/>
        <family val="2"/>
        <charset val="204"/>
      </rPr>
      <t>(МКУ ХЭС)</t>
    </r>
  </si>
  <si>
    <t xml:space="preserve"> - на обеспечение комплексной инфраструктурой земельных участков для предоставления отдельным категориям специалистов, работающих в государственных учреждениях здравоохранения Московской области</t>
  </si>
  <si>
    <t xml:space="preserve"> - на финансовое обеспечение выплат преподавателям в области музыкального искусства организаций дополнительного образования сферы культуры</t>
  </si>
  <si>
    <t>Межбюджетные трансферты, передаваемые бюджетам городских округов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г. Байконура и федеральной территории "Сириус", муниципальных общеобразовательных организаций и профессиональных образовательных организаций</t>
  </si>
  <si>
    <t>000 2 02 45050 04 0000 150</t>
  </si>
  <si>
    <t>000 2 02 25559 04 0000 150</t>
  </si>
  <si>
    <t>Субсидии бюджетам городских округов на оснащение предметных кабинетов общеобразовательных организаций средствами обучения и воспитания</t>
  </si>
  <si>
    <t xml:space="preserve"> - на приобретение музыкальных инструментов, оборудования и учебных материалов для оснащения образовательных организаций в сфере культуры Московской области</t>
  </si>
  <si>
    <t xml:space="preserve"> - на строительство и реконструкцию сетей водоснабжения, водоотведения, теплоснабжения</t>
  </si>
  <si>
    <t xml:space="preserve"> - на проведение капитального ремонта муниципальных объектов физической культуры и спорта</t>
  </si>
  <si>
    <t xml:space="preserve"> - на реализацию мероприятий по строительству и реконструкции объектов теплоснабжения муниципальной собственности</t>
  </si>
  <si>
    <t>000 2 02 27112 04 0003 150</t>
  </si>
  <si>
    <t xml:space="preserve"> - на обеспечение переданных государственных полномочий Московской области по организации деятельности по сбору (в том числе раздельному сбору),отходов на лесных участках в составе земель лесного фонда, не представленных гражданам и юридическим лицам, а также по транспортированию, обработке и утилизации таких отходов </t>
  </si>
  <si>
    <t xml:space="preserve"> - на реализацию первоочередных мероприятий по капитальному ремонту сетей теплоснабжения</t>
  </si>
  <si>
    <t>Субсидии бюджетам городских округов на софинансирование реализации мероприятий по капитальным вложениям в объекты муниципальной собственности, капитальному ремонту объектов государственной собственности субъектов Российской Федерации (муниципальной собственности) и (или) сохранению объектов культурного наследияских округов на софинансирование капитальных вложений в объекты муниципальной собственности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</si>
  <si>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рублей) (сумма платежа (перерасчеты, недоимка и задолженность по соответствующему платежу, в том числе по отмененному)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</si>
  <si>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рублей) (сумма платежа (перерасчеты, недоимка и задолженность по соответствующему платежу, в том числе по отмененному)</t>
  </si>
  <si>
    <t>000 1 01 02021 01 0000 110</t>
  </si>
  <si>
    <t>000 1 01 02022 01 0000 110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</si>
  <si>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   3 402 тысячи рублей, относящейся к части налоговой базы, превышающей 20 миллионов рублей и составляющей не более 50 миллионов рублей) (сумма платежа (перерасчеты, недоимка и задолженность по соответствующему платежу, в том числе по отмененному)</t>
  </si>
  <si>
    <t>000 1 01 02023 01 0000 110</t>
  </si>
  <si>
    <t xml:space="preserve">Налог на доходы физических лиц 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 </t>
  </si>
  <si>
    <t xml:space="preserve">Налог на доходы физических лиц в части суммы налога, превышающей 3 402 тысячи рублей, относящейся к части налоговой базы, превышающей 20 миллионов рублей и составляющей не более 50 миллионов рублей </t>
  </si>
  <si>
    <t xml:space="preserve">Налог на доходы физических лиц в части суммы налога, превышающей 9 402 тысячи рублей, относящейся к части налоговой базы, превышающей 50 миллионов рублей </t>
  </si>
  <si>
    <t xml:space="preserve">Налог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</t>
  </si>
  <si>
    <t>Налог на доходы физических лиц в части суммы налога, относящейся к сумме налоговых баз, указанных в пункте 61 статьи 210 Налогового кодекса Российской Федерации, не превышающей 5 миллионов рублей, за налоговые периоды после 1 января 2025 года (сумма платежа (перерасчеты, недоимка и задолженность по соответствующему платежу, в том числе по отмененному)</t>
  </si>
  <si>
    <t>Налог на доходы физических лиц в части суммы налога, относящейся к налоговой базе, указанной в пункте 62 статьи 210 Налогового кодекса Российской Федерации, не превышающей 5 миллионов рублей (сумма платежа (перерасчеты, недоимка и задолженность по соответствующему платежу, в том числе по отмененному)</t>
  </si>
  <si>
    <t>000 1 01 02150 01 0000 110</t>
  </si>
  <si>
    <t>000 1 01 02160 01 0000 110</t>
  </si>
  <si>
    <t>000 1 01 02170 01 0000 110</t>
  </si>
  <si>
    <t>000 1 01 02180 01 0000 110</t>
  </si>
  <si>
    <t>000 1 01 02200 01 0000 110</t>
  </si>
  <si>
    <t>000 1 01 02210 01 0000 110</t>
  </si>
  <si>
    <t xml:space="preserve"> - на капитальные вложения в общеобразовательные организации в целях обеспечения односменного режима обучения (строительство школы на 550 мест, квартал Надежда г.Ступино)</t>
  </si>
  <si>
    <t>»</t>
  </si>
  <si>
    <t>Приложение 1
к решению Совета депутатов
городского округа Ступино Московской области
«О внесении изменений в решение Совета депутатов
городского округа Ступино Московской области
от «20» декабря 2024 № 307/31 «О бюджете городского округа Ступино Московской области на 2025 год и 
на плановый период 2026-2027 годов»
от «___» __________ 2025 № _______</t>
  </si>
  <si>
    <t>«Приложение 1
к решению Совета депутатов
городского округа Ступино Московской области
«О бюджете городского округа Ступино
Московской области на 2025 год и 
на плановый период 2026-2027 годов»
от «20» декабря 2024 № 307/31</t>
  </si>
  <si>
    <t>Поступления доходов в бюджет городского округа Ступино Московской области
на 2025 год и на плановый период 2026-2027 годов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</si>
</sst>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р_._-;\-* #,##0.00_р_._-;_-* &quot;-&quot;??_р_._-;_-@_-"/>
    <numFmt numFmtId="165" formatCode="#,##0.0"/>
    <numFmt numFmtId="166" formatCode="_-* #,##0.00\ _₽_-;\-* #,##0.00\ _₽_-;_-* &quot;-&quot;??\ _₽_-;_-@_-"/>
    <numFmt numFmtId="167" formatCode="#,##0.00000"/>
  </numFmts>
  <fonts count="22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sz val="12"/>
      <name val="Arial"/>
      <family val="2"/>
      <charset val="204"/>
    </font>
    <font>
      <i/>
      <sz val="12"/>
      <name val="Arial"/>
      <family val="2"/>
      <charset val="204"/>
    </font>
    <font>
      <i/>
      <sz val="11"/>
      <name val="Arial"/>
      <family val="2"/>
      <charset val="204"/>
    </font>
    <font>
      <u/>
      <sz val="12"/>
      <color indexed="12"/>
      <name val="Times New Roman"/>
      <family val="1"/>
      <charset val="204"/>
    </font>
    <font>
      <b/>
      <i/>
      <sz val="12"/>
      <name val="Arial"/>
      <family val="2"/>
      <charset val="204"/>
    </font>
    <font>
      <sz val="12"/>
      <name val="Bookman Old Style"/>
      <family val="1"/>
      <charset val="204"/>
    </font>
    <font>
      <sz val="8"/>
      <color indexed="8"/>
      <name val="Arial"/>
      <family val="2"/>
      <charset val="204"/>
    </font>
    <font>
      <sz val="12"/>
      <color theme="1"/>
      <name val="Times New Roman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i/>
      <sz val="12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39">
    <xf numFmtId="0" fontId="0" fillId="0" borderId="0"/>
    <xf numFmtId="0" fontId="5" fillId="0" borderId="2"/>
    <xf numFmtId="164" fontId="6" fillId="0" borderId="2" applyFont="0" applyFill="0" applyBorder="0" applyAlignment="0" applyProtection="0"/>
    <xf numFmtId="0" fontId="6" fillId="0" borderId="2"/>
    <xf numFmtId="0" fontId="7" fillId="0" borderId="2"/>
    <xf numFmtId="0" fontId="8" fillId="0" borderId="2"/>
    <xf numFmtId="0" fontId="4" fillId="0" borderId="2"/>
    <xf numFmtId="0" fontId="9" fillId="0" borderId="2"/>
    <xf numFmtId="0" fontId="8" fillId="0" borderId="2"/>
    <xf numFmtId="0" fontId="3" fillId="0" borderId="2"/>
    <xf numFmtId="0" fontId="3" fillId="0" borderId="2"/>
    <xf numFmtId="0" fontId="6" fillId="0" borderId="2"/>
    <xf numFmtId="0" fontId="3" fillId="0" borderId="2"/>
    <xf numFmtId="166" fontId="6" fillId="0" borderId="2" applyFont="0" applyFill="0" applyBorder="0" applyAlignment="0" applyProtection="0"/>
    <xf numFmtId="0" fontId="6" fillId="0" borderId="2"/>
    <xf numFmtId="0" fontId="4" fillId="0" borderId="2"/>
    <xf numFmtId="0" fontId="14" fillId="0" borderId="2" applyNumberFormat="0" applyFill="0" applyBorder="0" applyAlignment="0" applyProtection="0">
      <alignment vertical="top"/>
      <protection locked="0"/>
    </xf>
    <xf numFmtId="0" fontId="8" fillId="0" borderId="2"/>
    <xf numFmtId="0" fontId="2" fillId="0" borderId="2"/>
    <xf numFmtId="0" fontId="2" fillId="0" borderId="2"/>
    <xf numFmtId="0" fontId="2" fillId="0" borderId="2"/>
    <xf numFmtId="0" fontId="2" fillId="0" borderId="2"/>
    <xf numFmtId="0" fontId="2" fillId="0" borderId="2"/>
    <xf numFmtId="0" fontId="2" fillId="0" borderId="2"/>
    <xf numFmtId="0" fontId="2" fillId="0" borderId="2"/>
    <xf numFmtId="0" fontId="2" fillId="0" borderId="2"/>
    <xf numFmtId="0" fontId="2" fillId="0" borderId="2"/>
    <xf numFmtId="0" fontId="2" fillId="0" borderId="2"/>
    <xf numFmtId="0" fontId="2" fillId="0" borderId="2"/>
    <xf numFmtId="0" fontId="2" fillId="0" borderId="2"/>
    <xf numFmtId="0" fontId="2" fillId="0" borderId="2"/>
    <xf numFmtId="0" fontId="2" fillId="0" borderId="2"/>
    <xf numFmtId="0" fontId="2" fillId="0" borderId="2"/>
    <xf numFmtId="0" fontId="2" fillId="0" borderId="2"/>
    <xf numFmtId="0" fontId="2" fillId="0" borderId="2"/>
    <xf numFmtId="0" fontId="2" fillId="0" borderId="2"/>
    <xf numFmtId="0" fontId="2" fillId="0" borderId="2"/>
    <xf numFmtId="0" fontId="2" fillId="0" borderId="2"/>
    <xf numFmtId="0" fontId="2" fillId="0" borderId="2"/>
    <xf numFmtId="0" fontId="2" fillId="0" borderId="2"/>
    <xf numFmtId="0" fontId="2" fillId="0" borderId="2"/>
    <xf numFmtId="0" fontId="2" fillId="0" borderId="2"/>
    <xf numFmtId="0" fontId="2" fillId="0" borderId="2"/>
    <xf numFmtId="0" fontId="2" fillId="0" borderId="2"/>
    <xf numFmtId="0" fontId="2" fillId="0" borderId="2"/>
    <xf numFmtId="0" fontId="2" fillId="0" borderId="2"/>
    <xf numFmtId="0" fontId="2" fillId="0" borderId="2"/>
    <xf numFmtId="0" fontId="2" fillId="0" borderId="2"/>
    <xf numFmtId="0" fontId="2" fillId="0" borderId="2"/>
    <xf numFmtId="0" fontId="2" fillId="0" borderId="2"/>
    <xf numFmtId="0" fontId="2" fillId="0" borderId="2"/>
    <xf numFmtId="0" fontId="6" fillId="0" borderId="2"/>
    <xf numFmtId="0" fontId="7" fillId="0" borderId="2"/>
    <xf numFmtId="0" fontId="8" fillId="0" borderId="2"/>
    <xf numFmtId="0" fontId="2" fillId="0" borderId="2"/>
    <xf numFmtId="0" fontId="8" fillId="0" borderId="2"/>
    <xf numFmtId="0" fontId="6" fillId="0" borderId="2"/>
    <xf numFmtId="0" fontId="2" fillId="0" borderId="2"/>
    <xf numFmtId="0" fontId="7" fillId="0" borderId="2"/>
    <xf numFmtId="0" fontId="2" fillId="0" borderId="2"/>
    <xf numFmtId="0" fontId="2" fillId="0" borderId="2"/>
    <xf numFmtId="0" fontId="7" fillId="0" borderId="2"/>
    <xf numFmtId="0" fontId="2" fillId="0" borderId="2"/>
    <xf numFmtId="0" fontId="2" fillId="0" borderId="2"/>
    <xf numFmtId="0" fontId="2" fillId="0" borderId="2"/>
    <xf numFmtId="0" fontId="2" fillId="0" borderId="2"/>
    <xf numFmtId="0" fontId="2" fillId="0" borderId="2"/>
    <xf numFmtId="0" fontId="2" fillId="0" borderId="2"/>
    <xf numFmtId="0" fontId="2" fillId="0" borderId="2"/>
    <xf numFmtId="0" fontId="2" fillId="0" borderId="2"/>
    <xf numFmtId="0" fontId="2" fillId="0" borderId="2"/>
    <xf numFmtId="0" fontId="2" fillId="0" borderId="2"/>
    <xf numFmtId="0" fontId="2" fillId="0" borderId="2"/>
    <xf numFmtId="0" fontId="2" fillId="0" borderId="2"/>
    <xf numFmtId="0" fontId="2" fillId="0" borderId="2"/>
    <xf numFmtId="0" fontId="2" fillId="0" borderId="2"/>
    <xf numFmtId="0" fontId="2" fillId="0" borderId="2"/>
    <xf numFmtId="0" fontId="2" fillId="0" borderId="2"/>
    <xf numFmtId="0" fontId="2" fillId="0" borderId="2"/>
    <xf numFmtId="0" fontId="2" fillId="0" borderId="2"/>
    <xf numFmtId="0" fontId="16" fillId="0" borderId="2"/>
    <xf numFmtId="0" fontId="16" fillId="0" borderId="2"/>
    <xf numFmtId="0" fontId="6" fillId="0" borderId="2"/>
    <xf numFmtId="0" fontId="2" fillId="0" borderId="2"/>
    <xf numFmtId="0" fontId="8" fillId="0" borderId="2"/>
    <xf numFmtId="0" fontId="4" fillId="0" borderId="2"/>
    <xf numFmtId="0" fontId="6" fillId="0" borderId="2"/>
    <xf numFmtId="0" fontId="7" fillId="0" borderId="2"/>
    <xf numFmtId="0" fontId="7" fillId="0" borderId="2"/>
    <xf numFmtId="0" fontId="2" fillId="0" borderId="2"/>
    <xf numFmtId="0" fontId="2" fillId="0" borderId="2"/>
    <xf numFmtId="0" fontId="18" fillId="0" borderId="2"/>
    <xf numFmtId="0" fontId="2" fillId="0" borderId="2"/>
    <xf numFmtId="0" fontId="8" fillId="0" borderId="2"/>
    <xf numFmtId="0" fontId="2" fillId="0" borderId="2"/>
    <xf numFmtId="0" fontId="2" fillId="0" borderId="2"/>
    <xf numFmtId="0" fontId="2" fillId="0" borderId="2"/>
    <xf numFmtId="0" fontId="7" fillId="0" borderId="2"/>
    <xf numFmtId="0" fontId="2" fillId="0" borderId="2"/>
    <xf numFmtId="0" fontId="2" fillId="0" borderId="2"/>
    <xf numFmtId="0" fontId="2" fillId="0" borderId="2"/>
    <xf numFmtId="0" fontId="6" fillId="0" borderId="2"/>
    <xf numFmtId="0" fontId="8" fillId="0" borderId="2"/>
    <xf numFmtId="0" fontId="2" fillId="0" borderId="2"/>
    <xf numFmtId="0" fontId="17" fillId="0" borderId="2" applyFill="0" applyProtection="0"/>
    <xf numFmtId="0" fontId="2" fillId="0" borderId="2"/>
    <xf numFmtId="0" fontId="4" fillId="0" borderId="2"/>
    <xf numFmtId="0" fontId="2" fillId="0" borderId="2"/>
    <xf numFmtId="0" fontId="2" fillId="0" borderId="2"/>
    <xf numFmtId="0" fontId="2" fillId="0" borderId="2"/>
    <xf numFmtId="0" fontId="2" fillId="0" borderId="2"/>
    <xf numFmtId="0" fontId="2" fillId="0" borderId="2"/>
    <xf numFmtId="0" fontId="2" fillId="0" borderId="2"/>
    <xf numFmtId="0" fontId="4" fillId="0" borderId="2"/>
    <xf numFmtId="0" fontId="2" fillId="0" borderId="2"/>
    <xf numFmtId="0" fontId="2" fillId="0" borderId="2"/>
    <xf numFmtId="0" fontId="2" fillId="0" borderId="2"/>
    <xf numFmtId="0" fontId="2" fillId="0" borderId="2"/>
    <xf numFmtId="0" fontId="2" fillId="0" borderId="2"/>
    <xf numFmtId="0" fontId="2" fillId="0" borderId="2"/>
    <xf numFmtId="0" fontId="2" fillId="0" borderId="2"/>
    <xf numFmtId="0" fontId="7" fillId="0" borderId="2"/>
    <xf numFmtId="0" fontId="2" fillId="0" borderId="2"/>
    <xf numFmtId="0" fontId="2" fillId="0" borderId="2"/>
    <xf numFmtId="0" fontId="2" fillId="0" borderId="2"/>
    <xf numFmtId="0" fontId="2" fillId="0" borderId="2"/>
    <xf numFmtId="0" fontId="2" fillId="0" borderId="2"/>
    <xf numFmtId="0" fontId="2" fillId="0" borderId="2"/>
    <xf numFmtId="0" fontId="2" fillId="0" borderId="2"/>
    <xf numFmtId="0" fontId="2" fillId="0" borderId="2"/>
    <xf numFmtId="166" fontId="2" fillId="0" borderId="2" applyFont="0" applyFill="0" applyBorder="0" applyAlignment="0" applyProtection="0"/>
    <xf numFmtId="164" fontId="6" fillId="0" borderId="2" applyFont="0" applyFill="0" applyBorder="0" applyAlignment="0" applyProtection="0"/>
    <xf numFmtId="0" fontId="4" fillId="0" borderId="2"/>
    <xf numFmtId="0" fontId="1" fillId="0" borderId="2"/>
    <xf numFmtId="0" fontId="1" fillId="0" borderId="2"/>
    <xf numFmtId="0" fontId="4" fillId="0" borderId="2"/>
    <xf numFmtId="0" fontId="1" fillId="0" borderId="2"/>
    <xf numFmtId="0" fontId="4" fillId="0" borderId="2"/>
    <xf numFmtId="0" fontId="4" fillId="0" borderId="2"/>
  </cellStyleXfs>
  <cellXfs count="82">
    <xf numFmtId="0" fontId="0" fillId="0" borderId="0" xfId="0"/>
    <xf numFmtId="0" fontId="11" fillId="0" borderId="2" xfId="1" applyFont="1" applyFill="1" applyAlignment="1">
      <alignment vertical="center" wrapText="1"/>
    </xf>
    <xf numFmtId="0" fontId="11" fillId="0" borderId="2" xfId="1" applyFont="1" applyFill="1" applyAlignment="1">
      <alignment horizontal="center" vertical="center"/>
    </xf>
    <xf numFmtId="0" fontId="11" fillId="0" borderId="2" xfId="1" applyFont="1" applyFill="1" applyAlignment="1">
      <alignment vertical="center"/>
    </xf>
    <xf numFmtId="1" fontId="10" fillId="0" borderId="1" xfId="1" applyNumberFormat="1" applyFont="1" applyFill="1" applyBorder="1" applyAlignment="1" applyProtection="1">
      <alignment horizontal="center" vertical="center" wrapText="1"/>
    </xf>
    <xf numFmtId="0" fontId="10" fillId="0" borderId="1" xfId="1" applyNumberFormat="1" applyFont="1" applyFill="1" applyBorder="1" applyAlignment="1" applyProtection="1">
      <alignment horizontal="left" vertical="center" wrapText="1"/>
    </xf>
    <xf numFmtId="165" fontId="10" fillId="0" borderId="1" xfId="2" applyNumberFormat="1" applyFont="1" applyFill="1" applyBorder="1" applyAlignment="1" applyProtection="1">
      <alignment horizontal="center" vertical="center"/>
    </xf>
    <xf numFmtId="0" fontId="10" fillId="0" borderId="2" xfId="1" applyFont="1" applyFill="1" applyAlignment="1">
      <alignment vertical="center"/>
    </xf>
    <xf numFmtId="0" fontId="10" fillId="0" borderId="1" xfId="1" applyNumberFormat="1" applyFont="1" applyFill="1" applyBorder="1" applyAlignment="1" applyProtection="1">
      <alignment horizontal="left" vertical="center" wrapText="1" indent="1"/>
    </xf>
    <xf numFmtId="1" fontId="11" fillId="0" borderId="1" xfId="1" applyNumberFormat="1" applyFont="1" applyFill="1" applyBorder="1" applyAlignment="1" applyProtection="1">
      <alignment horizontal="center" vertical="center" wrapText="1"/>
    </xf>
    <xf numFmtId="0" fontId="11" fillId="0" borderId="1" xfId="1" applyNumberFormat="1" applyFont="1" applyFill="1" applyBorder="1" applyAlignment="1" applyProtection="1">
      <alignment horizontal="left" vertical="center" wrapText="1" indent="1"/>
    </xf>
    <xf numFmtId="1" fontId="12" fillId="0" borderId="1" xfId="1" applyNumberFormat="1" applyFont="1" applyFill="1" applyBorder="1" applyAlignment="1" applyProtection="1">
      <alignment horizontal="center" vertical="center" wrapText="1"/>
    </xf>
    <xf numFmtId="0" fontId="12" fillId="0" borderId="1" xfId="1" applyNumberFormat="1" applyFont="1" applyFill="1" applyBorder="1" applyAlignment="1" applyProtection="1">
      <alignment horizontal="left" vertical="center" wrapText="1" indent="2"/>
    </xf>
    <xf numFmtId="0" fontId="12" fillId="0" borderId="2" xfId="1" applyFont="1" applyFill="1" applyAlignment="1">
      <alignment vertical="center"/>
    </xf>
    <xf numFmtId="1" fontId="10" fillId="0" borderId="1" xfId="3" applyNumberFormat="1" applyFont="1" applyFill="1" applyBorder="1" applyAlignment="1" applyProtection="1">
      <alignment horizontal="center" vertical="center" wrapText="1"/>
    </xf>
    <xf numFmtId="0" fontId="10" fillId="0" borderId="1" xfId="3" applyNumberFormat="1" applyFont="1" applyFill="1" applyBorder="1" applyAlignment="1" applyProtection="1">
      <alignment horizontal="left" vertical="center" wrapText="1" indent="1"/>
    </xf>
    <xf numFmtId="0" fontId="11" fillId="0" borderId="1" xfId="3" applyNumberFormat="1" applyFont="1" applyFill="1" applyBorder="1" applyAlignment="1" applyProtection="1">
      <alignment horizontal="left" vertical="center" wrapText="1" indent="1"/>
    </xf>
    <xf numFmtId="0" fontId="11" fillId="0" borderId="1" xfId="1" applyNumberFormat="1" applyFont="1" applyFill="1" applyBorder="1" applyAlignment="1" applyProtection="1">
      <alignment horizontal="left" vertical="center" wrapText="1" indent="2"/>
    </xf>
    <xf numFmtId="1" fontId="11" fillId="0" borderId="1" xfId="3" applyNumberFormat="1" applyFont="1" applyFill="1" applyBorder="1" applyAlignment="1" applyProtection="1">
      <alignment horizontal="center" vertical="center" wrapText="1"/>
    </xf>
    <xf numFmtId="0" fontId="12" fillId="0" borderId="1" xfId="1" applyNumberFormat="1" applyFont="1" applyFill="1" applyBorder="1" applyAlignment="1" applyProtection="1">
      <alignment horizontal="left" vertical="center" wrapText="1" indent="3"/>
    </xf>
    <xf numFmtId="1" fontId="10" fillId="0" borderId="3" xfId="1" applyNumberFormat="1" applyFont="1" applyFill="1" applyBorder="1" applyAlignment="1" applyProtection="1">
      <alignment horizontal="center" vertical="center" wrapText="1"/>
    </xf>
    <xf numFmtId="0" fontId="11" fillId="0" borderId="4" xfId="1" applyFont="1" applyFill="1" applyBorder="1" applyAlignment="1">
      <alignment horizontal="left" vertical="center" wrapText="1" indent="1"/>
    </xf>
    <xf numFmtId="49" fontId="11" fillId="0" borderId="1" xfId="4" applyNumberFormat="1" applyFont="1" applyFill="1" applyBorder="1" applyAlignment="1">
      <alignment horizontal="center" vertical="center" wrapText="1"/>
    </xf>
    <xf numFmtId="0" fontId="11" fillId="0" borderId="1" xfId="4" applyFont="1" applyFill="1" applyBorder="1" applyAlignment="1">
      <alignment horizontal="left" vertical="center" wrapText="1" indent="1"/>
    </xf>
    <xf numFmtId="49" fontId="12" fillId="0" borderId="1" xfId="3" applyNumberFormat="1" applyFont="1" applyFill="1" applyBorder="1" applyAlignment="1">
      <alignment horizontal="center" vertical="center" wrapText="1"/>
    </xf>
    <xf numFmtId="49" fontId="11" fillId="0" borderId="1" xfId="3" applyNumberFormat="1" applyFont="1" applyFill="1" applyBorder="1" applyAlignment="1">
      <alignment horizontal="center" vertical="center" wrapText="1"/>
    </xf>
    <xf numFmtId="0" fontId="12" fillId="0" borderId="2" xfId="1" applyFont="1" applyFill="1" applyAlignment="1" applyProtection="1">
      <alignment vertical="center"/>
      <protection locked="0"/>
    </xf>
    <xf numFmtId="1" fontId="10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1" applyNumberFormat="1" applyFont="1" applyFill="1" applyBorder="1" applyAlignment="1" applyProtection="1">
      <alignment horizontal="left" vertical="center" wrapText="1" indent="1"/>
      <protection locked="0"/>
    </xf>
    <xf numFmtId="1" fontId="12" fillId="0" borderId="3" xfId="1" applyNumberFormat="1" applyFont="1" applyFill="1" applyBorder="1" applyAlignment="1" applyProtection="1">
      <alignment horizontal="center" vertical="center" wrapText="1"/>
    </xf>
    <xf numFmtId="0" fontId="11" fillId="0" borderId="1" xfId="1" applyFont="1" applyFill="1" applyBorder="1" applyAlignment="1">
      <alignment horizontal="left" vertical="center" wrapText="1" indent="1"/>
    </xf>
    <xf numFmtId="167" fontId="11" fillId="0" borderId="2" xfId="1" applyNumberFormat="1" applyFont="1" applyFill="1" applyAlignment="1">
      <alignment vertical="center"/>
    </xf>
    <xf numFmtId="165" fontId="12" fillId="0" borderId="1" xfId="2" applyNumberFormat="1" applyFont="1" applyFill="1" applyBorder="1" applyAlignment="1" applyProtection="1">
      <alignment horizontal="center" vertical="center"/>
    </xf>
    <xf numFmtId="1" fontId="13" fillId="0" borderId="1" xfId="1" applyNumberFormat="1" applyFont="1" applyFill="1" applyBorder="1" applyAlignment="1" applyProtection="1">
      <alignment horizontal="center" vertical="center" wrapText="1"/>
    </xf>
    <xf numFmtId="0" fontId="12" fillId="0" borderId="4" xfId="1" applyFont="1" applyFill="1" applyBorder="1" applyAlignment="1">
      <alignment horizontal="left" vertical="center" wrapText="1" indent="2"/>
    </xf>
    <xf numFmtId="167" fontId="11" fillId="0" borderId="2" xfId="1" applyNumberFormat="1" applyFont="1" applyFill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 inden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 indent="1"/>
    </xf>
    <xf numFmtId="49" fontId="12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 indent="1"/>
    </xf>
    <xf numFmtId="1" fontId="11" fillId="0" borderId="1" xfId="1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 wrapText="1" indent="1"/>
    </xf>
    <xf numFmtId="49" fontId="12" fillId="0" borderId="1" xfId="4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left" vertical="center" wrapText="1" indent="1"/>
    </xf>
    <xf numFmtId="0" fontId="19" fillId="0" borderId="2" xfId="1" applyFont="1" applyFill="1" applyAlignment="1">
      <alignment horizontal="center" vertical="center" wrapText="1"/>
    </xf>
    <xf numFmtId="167" fontId="19" fillId="0" borderId="2" xfId="1" applyNumberFormat="1" applyFont="1" applyFill="1" applyAlignment="1">
      <alignment horizontal="center" vertical="center" wrapText="1"/>
    </xf>
    <xf numFmtId="0" fontId="20" fillId="0" borderId="2" xfId="1" applyFont="1" applyFill="1" applyAlignment="1">
      <alignment vertical="center"/>
    </xf>
    <xf numFmtId="0" fontId="12" fillId="0" borderId="4" xfId="0" applyFont="1" applyBorder="1" applyAlignment="1">
      <alignment horizontal="left" vertical="center" wrapText="1" indent="1"/>
    </xf>
    <xf numFmtId="167" fontId="10" fillId="0" borderId="1" xfId="0" applyNumberFormat="1" applyFont="1" applyFill="1" applyBorder="1" applyAlignment="1">
      <alignment horizontal="center" vertical="center" wrapText="1"/>
    </xf>
    <xf numFmtId="0" fontId="10" fillId="0" borderId="2" xfId="1" applyFont="1" applyFill="1" applyAlignment="1">
      <alignment horizontal="center" vertical="center" wrapText="1"/>
    </xf>
    <xf numFmtId="1" fontId="12" fillId="0" borderId="1" xfId="1" applyNumberFormat="1" applyFont="1" applyFill="1" applyBorder="1" applyAlignment="1" applyProtection="1">
      <alignment horizontal="center" vertical="center" wrapText="1"/>
    </xf>
    <xf numFmtId="0" fontId="12" fillId="0" borderId="2" xfId="1" applyFont="1" applyFill="1" applyAlignment="1">
      <alignment vertical="center"/>
    </xf>
    <xf numFmtId="49" fontId="11" fillId="0" borderId="1" xfId="3" applyNumberFormat="1" applyFont="1" applyFill="1" applyBorder="1" applyAlignment="1">
      <alignment horizontal="center" vertical="center" wrapText="1"/>
    </xf>
    <xf numFmtId="0" fontId="11" fillId="0" borderId="1" xfId="3" applyFont="1" applyFill="1" applyBorder="1" applyAlignment="1">
      <alignment horizontal="left" vertical="center" wrapText="1" indent="1"/>
    </xf>
    <xf numFmtId="165" fontId="12" fillId="0" borderId="3" xfId="2" applyNumberFormat="1" applyFont="1" applyFill="1" applyBorder="1" applyAlignment="1" applyProtection="1">
      <alignment horizontal="center" vertical="center"/>
    </xf>
    <xf numFmtId="1" fontId="12" fillId="3" borderId="1" xfId="1" applyNumberFormat="1" applyFont="1" applyFill="1" applyBorder="1" applyAlignment="1" applyProtection="1">
      <alignment horizontal="center" vertical="center" wrapText="1"/>
    </xf>
    <xf numFmtId="0" fontId="12" fillId="3" borderId="1" xfId="1" applyNumberFormat="1" applyFont="1" applyFill="1" applyBorder="1" applyAlignment="1" applyProtection="1">
      <alignment horizontal="left" vertical="center" wrapText="1" indent="2"/>
    </xf>
    <xf numFmtId="49" fontId="11" fillId="2" borderId="1" xfId="0" applyNumberFormat="1" applyFont="1" applyFill="1" applyBorder="1" applyAlignment="1">
      <alignment horizontal="center" vertical="center" wrapText="1"/>
    </xf>
    <xf numFmtId="165" fontId="11" fillId="0" borderId="1" xfId="2" applyNumberFormat="1" applyFont="1" applyFill="1" applyBorder="1" applyAlignment="1" applyProtection="1">
      <alignment horizontal="center" vertical="center"/>
    </xf>
    <xf numFmtId="165" fontId="10" fillId="2" borderId="1" xfId="2" applyNumberFormat="1" applyFont="1" applyFill="1" applyBorder="1" applyAlignment="1" applyProtection="1">
      <alignment horizontal="center" vertical="center"/>
    </xf>
    <xf numFmtId="165" fontId="11" fillId="0" borderId="1" xfId="2" applyNumberFormat="1" applyFont="1" applyFill="1" applyBorder="1" applyAlignment="1">
      <alignment horizontal="center" vertical="center"/>
    </xf>
    <xf numFmtId="165" fontId="11" fillId="0" borderId="1" xfId="1" applyNumberFormat="1" applyFont="1" applyFill="1" applyBorder="1" applyAlignment="1">
      <alignment horizontal="center" vertical="center" wrapText="1"/>
    </xf>
    <xf numFmtId="165" fontId="12" fillId="0" borderId="1" xfId="1" applyNumberFormat="1" applyFont="1" applyFill="1" applyBorder="1" applyAlignment="1">
      <alignment horizontal="center" vertical="center" wrapText="1"/>
    </xf>
    <xf numFmtId="165" fontId="11" fillId="2" borderId="1" xfId="1" applyNumberFormat="1" applyFont="1" applyFill="1" applyBorder="1" applyAlignment="1">
      <alignment horizontal="center" vertical="center" wrapText="1"/>
    </xf>
    <xf numFmtId="165" fontId="12" fillId="2" borderId="1" xfId="2" applyNumberFormat="1" applyFont="1" applyFill="1" applyBorder="1" applyAlignment="1" applyProtection="1">
      <alignment horizontal="center" vertical="center"/>
    </xf>
    <xf numFmtId="165" fontId="12" fillId="2" borderId="1" xfId="1" applyNumberFormat="1" applyFont="1" applyFill="1" applyBorder="1" applyAlignment="1">
      <alignment horizontal="center" vertical="center" wrapText="1"/>
    </xf>
    <xf numFmtId="165" fontId="11" fillId="2" borderId="1" xfId="2" applyNumberFormat="1" applyFont="1" applyFill="1" applyBorder="1" applyAlignment="1" applyProtection="1">
      <alignment horizontal="center" vertical="center"/>
    </xf>
    <xf numFmtId="165" fontId="12" fillId="0" borderId="1" xfId="2" applyNumberFormat="1" applyFont="1" applyFill="1" applyBorder="1" applyAlignment="1">
      <alignment horizontal="center" vertical="center"/>
    </xf>
    <xf numFmtId="165" fontId="12" fillId="2" borderId="1" xfId="2" applyNumberFormat="1" applyFont="1" applyFill="1" applyBorder="1" applyAlignment="1">
      <alignment horizontal="center" vertical="center"/>
    </xf>
    <xf numFmtId="0" fontId="21" fillId="0" borderId="1" xfId="3" applyFont="1" applyFill="1" applyBorder="1" applyAlignment="1">
      <alignment horizontal="left" vertical="center" wrapText="1" indent="2"/>
    </xf>
    <xf numFmtId="167" fontId="11" fillId="0" borderId="2" xfId="1" applyNumberFormat="1" applyFont="1" applyFill="1" applyAlignment="1">
      <alignment horizontal="right" vertical="center"/>
    </xf>
    <xf numFmtId="167" fontId="10" fillId="0" borderId="5" xfId="0" applyNumberFormat="1" applyFont="1" applyFill="1" applyBorder="1" applyAlignment="1">
      <alignment horizontal="center" vertical="center" wrapText="1"/>
    </xf>
    <xf numFmtId="167" fontId="10" fillId="0" borderId="3" xfId="0" applyNumberFormat="1" applyFont="1" applyFill="1" applyBorder="1" applyAlignment="1">
      <alignment horizontal="center" vertical="center" wrapText="1"/>
    </xf>
    <xf numFmtId="167" fontId="10" fillId="0" borderId="1" xfId="0" applyNumberFormat="1" applyFont="1" applyFill="1" applyBorder="1" applyAlignment="1">
      <alignment horizontal="center" vertical="center" wrapText="1"/>
    </xf>
    <xf numFmtId="0" fontId="10" fillId="0" borderId="1" xfId="1" applyFont="1" applyFill="1" applyBorder="1" applyAlignment="1">
      <alignment horizontal="center" vertical="center" wrapText="1"/>
    </xf>
    <xf numFmtId="167" fontId="8" fillId="0" borderId="2" xfId="1" applyNumberFormat="1" applyFont="1" applyAlignment="1">
      <alignment horizontal="left" vertical="center" wrapText="1"/>
    </xf>
    <xf numFmtId="167" fontId="8" fillId="0" borderId="2" xfId="1" applyNumberFormat="1" applyFont="1" applyAlignment="1">
      <alignment horizontal="right" vertical="center" wrapText="1"/>
    </xf>
    <xf numFmtId="0" fontId="10" fillId="0" borderId="2" xfId="1" applyFont="1" applyFill="1" applyAlignment="1">
      <alignment horizontal="center" vertical="center" wrapText="1"/>
    </xf>
  </cellXfs>
  <cellStyles count="139">
    <cellStyle name="Гиперссылка 2" xfId="16" xr:uid="{00000000-0005-0000-0000-000000000000}"/>
    <cellStyle name="Обычный" xfId="0" builtinId="0"/>
    <cellStyle name="Обычный 10" xfId="18" xr:uid="{1924B6BE-CFED-46AC-A671-0AF72FF0B681}"/>
    <cellStyle name="Обычный 10 2" xfId="19" xr:uid="{808C5F33-2E7D-448B-8004-6EF2F39CEB4D}"/>
    <cellStyle name="Обычный 10 3" xfId="20" xr:uid="{D0EF61BE-FB2B-4423-B728-0959138D74FD}"/>
    <cellStyle name="Обычный 10 4" xfId="21" xr:uid="{EA98A0CF-F8E7-4ADC-AF0A-F59DFBE51C8E}"/>
    <cellStyle name="Обычный 11" xfId="22" xr:uid="{3CD58ABE-2B2B-4C52-9ED8-6D0DEF5846C1}"/>
    <cellStyle name="Обычный 11 2" xfId="23" xr:uid="{29730204-76C2-407D-ADEB-0570A6EF48D3}"/>
    <cellStyle name="Обычный 11 3" xfId="24" xr:uid="{62DAD800-31AA-4307-B2E8-0FD54740F784}"/>
    <cellStyle name="Обычный 11 4" xfId="25" xr:uid="{19246383-50DB-4416-BE29-7361B502E673}"/>
    <cellStyle name="Обычный 12" xfId="26" xr:uid="{DE5FA96C-6131-4D53-A979-F1A3D6EE9E35}"/>
    <cellStyle name="Обычный 12 2" xfId="27" xr:uid="{FCFFC469-5688-487B-BA21-53D7FC88E7F7}"/>
    <cellStyle name="Обычный 12 3" xfId="28" xr:uid="{C001FBFF-C607-48A6-869C-A69CB92C8665}"/>
    <cellStyle name="Обычный 12 4" xfId="29" xr:uid="{9D086934-2D3F-4045-9B70-DA8ED9E7541C}"/>
    <cellStyle name="Обычный 13" xfId="30" xr:uid="{AD8785A3-9EC8-4774-BA34-F6CE6CE1FAFE}"/>
    <cellStyle name="Обычный 13 2" xfId="31" xr:uid="{D85DC9BF-4FC5-41DD-AFA0-D6B63C578E75}"/>
    <cellStyle name="Обычный 13 3" xfId="32" xr:uid="{8DFDC566-7373-41BD-ABD1-52E31236EE5D}"/>
    <cellStyle name="Обычный 13 4" xfId="33" xr:uid="{6C251A32-2FE4-4803-9883-5EAA66B6C6C5}"/>
    <cellStyle name="Обычный 14" xfId="34" xr:uid="{BF22C513-670F-4C28-9BC3-5F7E68321455}"/>
    <cellStyle name="Обычный 14 2" xfId="35" xr:uid="{12538A45-0294-4E2F-A2DE-5B7EB6100029}"/>
    <cellStyle name="Обычный 14 3" xfId="36" xr:uid="{8CDCA012-EF66-41BB-A5E2-6455E3E3B190}"/>
    <cellStyle name="Обычный 14 4" xfId="37" xr:uid="{8AD21131-89EE-44DB-8021-DC9EEE4BD26B}"/>
    <cellStyle name="Обычный 15" xfId="38" xr:uid="{F34EAE61-5D58-4242-889F-4331E7479919}"/>
    <cellStyle name="Обычный 15 2" xfId="39" xr:uid="{FCF475F7-1D13-4711-AB87-D4D7291ACB3C}"/>
    <cellStyle name="Обычный 15 3" xfId="40" xr:uid="{CEE7F441-08EA-4C59-9E14-D499DC3B1751}"/>
    <cellStyle name="Обычный 16" xfId="41" xr:uid="{02C83A04-EF22-4633-9F2A-2A6AE0CA8767}"/>
    <cellStyle name="Обычный 16 2" xfId="42" xr:uid="{547658E6-2718-4986-A9A7-878AC38AA2E4}"/>
    <cellStyle name="Обычный 16 3" xfId="43" xr:uid="{6660AE6A-4A87-470F-8D0D-594C83167BAE}"/>
    <cellStyle name="Обычный 17" xfId="44" xr:uid="{B1F667A5-9FF6-4FCF-B400-1B47512647A5}"/>
    <cellStyle name="Обычный 17 2" xfId="45" xr:uid="{35D3CD0C-E59E-4CFB-A4E8-01BFB41C8AC1}"/>
    <cellStyle name="Обычный 18" xfId="46" xr:uid="{6A3086CE-3A0E-4EE6-9940-B7C0B687065A}"/>
    <cellStyle name="Обычный 18 2" xfId="47" xr:uid="{AB47EC03-9C6F-40BF-B857-325F50A2DF72}"/>
    <cellStyle name="Обычный 19" xfId="48" xr:uid="{6717B60B-5326-4500-BCD2-030785E3EE8C}"/>
    <cellStyle name="Обычный 19 2" xfId="49" xr:uid="{433D42FB-3037-4509-8F83-33FAE0AAE8E1}"/>
    <cellStyle name="Обычный 2" xfId="3" xr:uid="{00000000-0005-0000-0000-000002000000}"/>
    <cellStyle name="Обычный 2 2" xfId="4" xr:uid="{00000000-0005-0000-0000-000003000000}"/>
    <cellStyle name="Обычный 2 2 2" xfId="51" xr:uid="{07FC6626-474C-46C8-A24E-ED716B4FC28A}"/>
    <cellStyle name="Обычный 2 2 3" xfId="52" xr:uid="{1DDDB874-882B-4031-968E-E400CC0EFABF}"/>
    <cellStyle name="Обычный 2 2 4" xfId="53" xr:uid="{9443B992-516D-4DCC-886E-B23A321383F5}"/>
    <cellStyle name="Обычный 2 2 5" xfId="50" xr:uid="{877E3A4C-7CF0-4504-93DB-0E9AA88D2DF6}"/>
    <cellStyle name="Обычный 2 3" xfId="8" xr:uid="{00000000-0005-0000-0000-000004000000}"/>
    <cellStyle name="Обычный 2 3 2" xfId="55" xr:uid="{CDA5EB56-42FE-4307-A945-83F33D41C7D3}"/>
    <cellStyle name="Обычный 2 3 3" xfId="56" xr:uid="{0B722811-F59A-4FBD-9C1F-268B05F9F764}"/>
    <cellStyle name="Обычный 2 3 4" xfId="54" xr:uid="{C82D53D8-D840-46FB-A078-2989B2A076EC}"/>
    <cellStyle name="Обычный 2 4" xfId="57" xr:uid="{C7ABECE1-8111-4BEC-B117-63F23E7F2F95}"/>
    <cellStyle name="Обычный 2 4 2" xfId="58" xr:uid="{7D923E71-5BF7-419A-84B4-08680AA1F3FF}"/>
    <cellStyle name="Обычный 2 5" xfId="59" xr:uid="{97140DCF-8DED-4791-8B0E-866573949E34}"/>
    <cellStyle name="Обычный 2 6" xfId="60" xr:uid="{35687A93-5BB0-40D8-BA07-9C6134FB98AC}"/>
    <cellStyle name="Обычный 2 7" xfId="61" xr:uid="{D414C15C-C0D0-4EC2-8A9B-67150B5C689A}"/>
    <cellStyle name="Обычный 20" xfId="62" xr:uid="{594EAEC1-4E17-430F-8990-D3EFB1D79F30}"/>
    <cellStyle name="Обычный 20 2" xfId="63" xr:uid="{35DA4205-B396-4265-A6BD-65622E2328CD}"/>
    <cellStyle name="Обычный 21" xfId="64" xr:uid="{FA942240-DABF-4224-97BE-C89CF2894E82}"/>
    <cellStyle name="Обычный 21 2" xfId="65" xr:uid="{1607BDEF-8B0B-41BF-B123-FBB57A8C0655}"/>
    <cellStyle name="Обычный 22" xfId="66" xr:uid="{EA46A715-6280-40BB-9125-DD6DF83E7BA7}"/>
    <cellStyle name="Обычный 22 2" xfId="67" xr:uid="{348A9F79-E0D6-4F4F-ACCA-1F6D25F85E78}"/>
    <cellStyle name="Обычный 23" xfId="68" xr:uid="{06F8EEAA-DDFA-4C83-828E-91E7FD48507B}"/>
    <cellStyle name="Обычный 23 2" xfId="69" xr:uid="{2D64DB4F-A0A2-4A22-86C5-4399D05B9E0D}"/>
    <cellStyle name="Обычный 24" xfId="70" xr:uid="{5834CC0E-5F92-4CA4-8654-4AB8E52D3355}"/>
    <cellStyle name="Обычный 24 2" xfId="71" xr:uid="{D459DD5F-97E5-4694-A187-F4794A9E0F88}"/>
    <cellStyle name="Обычный 25" xfId="72" xr:uid="{4538ECD5-F803-43CD-B609-B09CA2099894}"/>
    <cellStyle name="Обычный 25 2" xfId="73" xr:uid="{2BD11EDC-6C3B-4283-A0F8-9474C92A1021}"/>
    <cellStyle name="Обычный 26" xfId="74" xr:uid="{7BBF79AC-504E-4FE7-8F23-275D0F6D7348}"/>
    <cellStyle name="Обычный 26 2" xfId="75" xr:uid="{5EABCDD2-2CBB-4599-9432-B016FCF1B42B}"/>
    <cellStyle name="Обычный 27" xfId="76" xr:uid="{51975EC6-135F-40B6-85A8-E3C3DD84B125}"/>
    <cellStyle name="Обычный 27 2" xfId="77" xr:uid="{E464D17A-3C3C-4678-BD97-63DA329692E0}"/>
    <cellStyle name="Обычный 28" xfId="78" xr:uid="{A3133CAC-2572-4922-9E6A-A942E1A6B287}"/>
    <cellStyle name="Обычный 28 2" xfId="79" xr:uid="{5633B1D6-20C1-45E7-87F3-BD357388F322}"/>
    <cellStyle name="Обычный 29" xfId="80" xr:uid="{44B4B126-4577-4B78-8E9A-6CB0D796F6ED}"/>
    <cellStyle name="Обычный 3" xfId="7" xr:uid="{00000000-0005-0000-0000-000005000000}"/>
    <cellStyle name="Обычный 3 2" xfId="11" xr:uid="{00000000-0005-0000-0000-000006000000}"/>
    <cellStyle name="Обычный 3 2 2" xfId="82" xr:uid="{0212ADAA-D182-4B06-BEB2-7F0C6B3E2DB1}"/>
    <cellStyle name="Обычный 3 2 3" xfId="83" xr:uid="{74CCE9AB-9A25-492B-86D6-70DAFCE0CC78}"/>
    <cellStyle name="Обычный 3 2 4" xfId="81" xr:uid="{98647A10-DB4F-47EE-9D1C-B8D93A95C736}"/>
    <cellStyle name="Обычный 3 3" xfId="15" xr:uid="{00000000-0005-0000-0000-000007000000}"/>
    <cellStyle name="Обычный 3 3 2" xfId="85" xr:uid="{C594F5BF-9F81-4F51-BDCB-935A51FC7A94}"/>
    <cellStyle name="Обычный 3 3 3" xfId="84" xr:uid="{DAAABD31-6F0B-48DD-B31F-1C4BFB3029B6}"/>
    <cellStyle name="Обычный 3 4" xfId="17" xr:uid="{00000000-0005-0000-0000-000008000000}"/>
    <cellStyle name="Обычный 3 5" xfId="86" xr:uid="{EFDD47F8-54FE-49C5-B1FB-0E8BD98388FE}"/>
    <cellStyle name="Обычный 30" xfId="87" xr:uid="{1D6C48A2-2AC9-449A-A474-6781A0335E83}"/>
    <cellStyle name="Обычный 31" xfId="88" xr:uid="{24C3C9F5-EFAA-4B90-9856-CAC0155D8FAF}"/>
    <cellStyle name="Обычный 32" xfId="132" xr:uid="{A5A405F6-F223-439B-AEAC-06BCB547AB54}"/>
    <cellStyle name="Обычный 33" xfId="137" xr:uid="{871FC16F-A58F-46E9-98E2-075EAFCA75A4}"/>
    <cellStyle name="Обычный 34" xfId="138" xr:uid="{0F4D4596-A5E0-4CC5-A351-9BCC3ECF5F00}"/>
    <cellStyle name="Обычный 35" xfId="135" xr:uid="{69BE401D-6D97-4925-B1F6-6BB2ACF9B355}"/>
    <cellStyle name="Обычный 4" xfId="5" xr:uid="{00000000-0005-0000-0000-000009000000}"/>
    <cellStyle name="Обычный 4 2" xfId="10" xr:uid="{00000000-0005-0000-0000-00000A000000}"/>
    <cellStyle name="Обычный 4 2 2" xfId="90" xr:uid="{E503CC41-3F9D-4359-802F-3D03FA4460C8}"/>
    <cellStyle name="Обычный 4 2 3" xfId="91" xr:uid="{C16753D7-0568-4B6C-867E-25BC1BF5AE2D}"/>
    <cellStyle name="Обычный 4 2 4" xfId="89" xr:uid="{4ED29D83-EE37-4262-8F36-ECDC6DD9D133}"/>
    <cellStyle name="Обычный 4 2 5" xfId="134" xr:uid="{8C5C7F80-48E5-4411-A1E6-FD234EC20CCD}"/>
    <cellStyle name="Обычный 4 3" xfId="92" xr:uid="{3793609F-A910-4FA2-BBA0-552930D83348}"/>
    <cellStyle name="Обычный 4 3 2" xfId="93" xr:uid="{E9B7DE45-ECC3-4EC2-8B26-CF764A25DDA1}"/>
    <cellStyle name="Обычный 4 4" xfId="94" xr:uid="{63F823A8-65B2-40BD-8962-F2898A366697}"/>
    <cellStyle name="Обычный 4 5" xfId="95" xr:uid="{B52ACFC7-3B6A-4351-A26C-2E1D4DCFBD4C}"/>
    <cellStyle name="Обычный 4 6" xfId="96" xr:uid="{1055F568-CDA9-4403-A8B1-6249DA02BEE2}"/>
    <cellStyle name="Обычный 4 7" xfId="97" xr:uid="{7202796D-5C5C-4D24-8C28-6E7EBA9FB749}"/>
    <cellStyle name="Обычный 49" xfId="98" xr:uid="{0E0A1404-1522-454F-B747-9311664E641D}"/>
    <cellStyle name="Обычный 5" xfId="6" xr:uid="{00000000-0005-0000-0000-00000B000000}"/>
    <cellStyle name="Обычный 5 2" xfId="14" xr:uid="{00000000-0005-0000-0000-00000C000000}"/>
    <cellStyle name="Обычный 5 2 2" xfId="101" xr:uid="{809B441A-DDE1-4C42-B6F5-E83D6472C64B}"/>
    <cellStyle name="Обычный 5 2 3" xfId="102" xr:uid="{8F5DE182-FCF4-47EB-8AAD-8ED06913A010}"/>
    <cellStyle name="Обычный 5 2 4" xfId="100" xr:uid="{BECBC2CD-949E-49E9-BF54-C4C1FFCD8FE4}"/>
    <cellStyle name="Обычный 5 3" xfId="103" xr:uid="{B120010D-7C38-417A-A67D-4C3A0DD0186B}"/>
    <cellStyle name="Обычный 5 3 2" xfId="104" xr:uid="{C6386CC4-A2C5-4517-857C-9D17DC1C5CD7}"/>
    <cellStyle name="Обычный 5 4" xfId="105" xr:uid="{3F62D550-C1B4-4525-9976-B406206B52F2}"/>
    <cellStyle name="Обычный 5 4 2" xfId="106" xr:uid="{C9000CA7-3771-4A8E-BB96-E0723B0DCF32}"/>
    <cellStyle name="Обычный 5 5" xfId="99" xr:uid="{19D15F8D-1327-4D62-B24E-9FDC0B4FE551}"/>
    <cellStyle name="Обычный 575 2 3 6 5" xfId="9" xr:uid="{00000000-0005-0000-0000-00000D000000}"/>
    <cellStyle name="Обычный 575 2 3 6 5 2" xfId="12" xr:uid="{00000000-0005-0000-0000-00000E000000}"/>
    <cellStyle name="Обычный 575 2 3 6 5 2 2" xfId="108" xr:uid="{79593410-6105-4DCC-BD03-364901BD79B2}"/>
    <cellStyle name="Обычный 575 2 3 6 5 2 3" xfId="136" xr:uid="{913EC6B8-CF7D-4C88-B2FA-5DD55EA99281}"/>
    <cellStyle name="Обычный 575 2 3 6 5 3" xfId="107" xr:uid="{7762578C-C535-45F5-A9FD-C6B740AF8C2E}"/>
    <cellStyle name="Обычный 575 2 3 6 5 4" xfId="133" xr:uid="{E30B1BBE-CDE7-40A2-B514-4998C1F20E7E}"/>
    <cellStyle name="Обычный 6" xfId="109" xr:uid="{50A1F4F2-9ECF-414E-B1B3-A743A316092C}"/>
    <cellStyle name="Обычный 6 2" xfId="110" xr:uid="{4620B4EA-A7FA-4A39-988E-5E91B9537D40}"/>
    <cellStyle name="Обычный 6 3" xfId="111" xr:uid="{56B815A5-CE9F-4A0B-8850-2D927CC3169F}"/>
    <cellStyle name="Обычный 6 4" xfId="112" xr:uid="{4CCB38B4-83A0-4973-B1EF-222332C38B0F}"/>
    <cellStyle name="Обычный 6 5" xfId="113" xr:uid="{93DAF156-01B1-4C50-BD1E-100464D67DF4}"/>
    <cellStyle name="Обычный 60" xfId="114" xr:uid="{C716A118-5302-4F74-895F-C2401E3C5655}"/>
    <cellStyle name="Обычный 68" xfId="115" xr:uid="{7D5C4289-4342-4152-8317-08CEC7D83FF4}"/>
    <cellStyle name="Обычный 69" xfId="116" xr:uid="{529A9DC5-DFE2-400A-A474-45E215CD68CB}"/>
    <cellStyle name="Обычный 7" xfId="117" xr:uid="{5FA3F0C7-288D-4308-8F5A-E347D4975585}"/>
    <cellStyle name="Обычный 7 2" xfId="118" xr:uid="{5802D59E-4FAB-473E-8E96-39A15BF108C4}"/>
    <cellStyle name="Обычный 7 3" xfId="119" xr:uid="{77A0E464-CD89-4EC5-BD97-74335329B793}"/>
    <cellStyle name="Обычный 7 4" xfId="120" xr:uid="{BC704AE8-701B-4DB4-92FA-F435A21C7C07}"/>
    <cellStyle name="Обычный 7 5" xfId="121" xr:uid="{7A4EEAA5-BBAD-46AA-919F-312C257E606F}"/>
    <cellStyle name="Обычный 8" xfId="122" xr:uid="{B3E080EE-F49C-4E67-93B9-56B3CD13D452}"/>
    <cellStyle name="Обычный 8 2" xfId="123" xr:uid="{876A7A0E-393A-4AF5-8D2E-B4F1B8F323FD}"/>
    <cellStyle name="Обычный 8 3" xfId="124" xr:uid="{3F4C4ED4-9871-48ED-BE1C-E031415309A0}"/>
    <cellStyle name="Обычный 8 4" xfId="125" xr:uid="{65083512-A720-4306-BB5E-B7BE11240858}"/>
    <cellStyle name="Обычный 9" xfId="126" xr:uid="{33DF782B-0D89-449F-91F8-2766D1C1E8AF}"/>
    <cellStyle name="Обычный 9 2" xfId="127" xr:uid="{6B1CFB9D-E7C7-475A-B105-9B668C040F66}"/>
    <cellStyle name="Обычный 9 3" xfId="128" xr:uid="{8A3CBECD-D42B-4BFF-8544-3B1280FA2912}"/>
    <cellStyle name="Обычный 9 4" xfId="129" xr:uid="{362CC4AD-96FC-4632-8F02-BA74F002B0ED}"/>
    <cellStyle name="Обычный_Прил 1_Доходы" xfId="1" xr:uid="{00000000-0005-0000-0000-00000F000000}"/>
    <cellStyle name="Финансовый 2" xfId="2" xr:uid="{00000000-0005-0000-0000-000010000000}"/>
    <cellStyle name="Финансовый 3" xfId="13" xr:uid="{00000000-0005-0000-0000-000011000000}"/>
    <cellStyle name="Финансовый 4" xfId="130" xr:uid="{8176AC7E-21B2-4CC3-90D6-7FE4BFE63D5A}"/>
    <cellStyle name="Финансовый 5" xfId="131" xr:uid="{86515996-B1F0-41A6-9724-E0D623F8BCF0}"/>
  </cellStyles>
  <dxfs count="0"/>
  <tableStyles count="0" defaultTableStyle="TableStyleMedium2" defaultPivotStyle="PivotStyleLight16"/>
  <colors>
    <mruColors>
      <color rgb="FF0000FF"/>
      <color rgb="FFFE9A9A"/>
      <color rgb="FFFFCCFF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D1559E-D85E-4D58-B1A8-85240CC971E3}">
  <dimension ref="A1:E221"/>
  <sheetViews>
    <sheetView tabSelected="1" zoomScaleNormal="100" zoomScaleSheetLayoutView="100" workbookViewId="0">
      <selection activeCell="F3" sqref="F3"/>
    </sheetView>
  </sheetViews>
  <sheetFormatPr defaultColWidth="9.140625" defaultRowHeight="5.65" customHeight="1" x14ac:dyDescent="0.25"/>
  <cols>
    <col min="1" max="1" width="20.5703125" style="1" customWidth="1"/>
    <col min="2" max="2" width="76.42578125" style="1" customWidth="1"/>
    <col min="3" max="5" width="19.7109375" style="31" customWidth="1"/>
    <col min="6" max="6" width="9.140625" style="3" customWidth="1"/>
    <col min="7" max="16384" width="9.140625" style="3"/>
  </cols>
  <sheetData>
    <row r="1" spans="1:5" ht="116.25" customHeight="1" x14ac:dyDescent="0.25">
      <c r="C1" s="79" t="s">
        <v>368</v>
      </c>
      <c r="D1" s="79"/>
      <c r="E1" s="79"/>
    </row>
    <row r="2" spans="1:5" ht="17.25" customHeight="1" x14ac:dyDescent="0.25">
      <c r="C2" s="80"/>
      <c r="D2" s="80"/>
      <c r="E2" s="80"/>
    </row>
    <row r="3" spans="1:5" ht="96.75" customHeight="1" x14ac:dyDescent="0.25">
      <c r="C3" s="79" t="s">
        <v>369</v>
      </c>
      <c r="D3" s="79"/>
      <c r="E3" s="79"/>
    </row>
    <row r="4" spans="1:5" ht="13.5" customHeight="1" x14ac:dyDescent="0.25">
      <c r="C4" s="35"/>
      <c r="D4" s="35"/>
      <c r="E4" s="35"/>
    </row>
    <row r="5" spans="1:5" ht="37.5" customHeight="1" x14ac:dyDescent="0.25">
      <c r="A5" s="81" t="s">
        <v>370</v>
      </c>
      <c r="B5" s="81"/>
      <c r="C5" s="81"/>
      <c r="D5" s="81"/>
      <c r="E5" s="81"/>
    </row>
    <row r="6" spans="1:5" s="50" customFormat="1" ht="12.75" customHeight="1" x14ac:dyDescent="0.25">
      <c r="A6" s="48"/>
      <c r="B6" s="48"/>
      <c r="C6" s="49"/>
      <c r="D6" s="49"/>
      <c r="E6" s="49"/>
    </row>
    <row r="7" spans="1:5" s="2" customFormat="1" ht="35.25" customHeight="1" x14ac:dyDescent="0.25">
      <c r="A7" s="78" t="s">
        <v>195</v>
      </c>
      <c r="B7" s="78" t="s">
        <v>194</v>
      </c>
      <c r="C7" s="75" t="s">
        <v>312</v>
      </c>
      <c r="D7" s="77" t="s">
        <v>196</v>
      </c>
      <c r="E7" s="77"/>
    </row>
    <row r="8" spans="1:5" s="53" customFormat="1" ht="28.5" customHeight="1" x14ac:dyDescent="0.25">
      <c r="A8" s="78"/>
      <c r="B8" s="78"/>
      <c r="C8" s="76"/>
      <c r="D8" s="52" t="s">
        <v>273</v>
      </c>
      <c r="E8" s="52" t="s">
        <v>313</v>
      </c>
    </row>
    <row r="9" spans="1:5" s="7" customFormat="1" ht="35.25" customHeight="1" x14ac:dyDescent="0.25">
      <c r="A9" s="20" t="s">
        <v>193</v>
      </c>
      <c r="B9" s="5" t="s">
        <v>192</v>
      </c>
      <c r="C9" s="6">
        <f>C10+C28+C34+C45+C50+C57+C58+C75+C82+C109+C118+C119</f>
        <v>7215382.5291599995</v>
      </c>
      <c r="D9" s="6">
        <f>D10+D28+D34+D45+D50+D57+D58+D75+D82+D109+D118+D119</f>
        <v>8547397.6395000014</v>
      </c>
      <c r="E9" s="6">
        <f>E10+E28+E34+E45+E50+E57+E58+E75+E82+E109+E118+E119</f>
        <v>7083612.9260000009</v>
      </c>
    </row>
    <row r="10" spans="1:5" s="7" customFormat="1" ht="33" customHeight="1" x14ac:dyDescent="0.25">
      <c r="A10" s="4" t="s">
        <v>191</v>
      </c>
      <c r="B10" s="8" t="s">
        <v>190</v>
      </c>
      <c r="C10" s="6">
        <f t="shared" ref="C10:E10" si="0">C11</f>
        <v>4717615.2853100002</v>
      </c>
      <c r="D10" s="6">
        <f t="shared" si="0"/>
        <v>5990240.29</v>
      </c>
      <c r="E10" s="6">
        <f t="shared" si="0"/>
        <v>4398395.2799999993</v>
      </c>
    </row>
    <row r="11" spans="1:5" ht="33" customHeight="1" x14ac:dyDescent="0.25">
      <c r="A11" s="9" t="s">
        <v>189</v>
      </c>
      <c r="B11" s="10" t="s">
        <v>188</v>
      </c>
      <c r="C11" s="62">
        <f>SUM(C12:C27)</f>
        <v>4717615.2853100002</v>
      </c>
      <c r="D11" s="62">
        <f>SUM(D12:D27)</f>
        <v>5990240.29</v>
      </c>
      <c r="E11" s="62">
        <f>SUM(E12:E27)</f>
        <v>4398395.2799999993</v>
      </c>
    </row>
    <row r="12" spans="1:5" s="13" customFormat="1" ht="80.25" hidden="1" customHeight="1" x14ac:dyDescent="0.25">
      <c r="A12" s="11" t="s">
        <v>187</v>
      </c>
      <c r="B12" s="12" t="s">
        <v>186</v>
      </c>
      <c r="C12" s="32">
        <f>3859513-184.71469</f>
        <v>3859328.2853100002</v>
      </c>
      <c r="D12" s="32">
        <v>5475689.29</v>
      </c>
      <c r="E12" s="32">
        <v>3921458.28</v>
      </c>
    </row>
    <row r="13" spans="1:5" s="13" customFormat="1" ht="110.25" hidden="1" customHeight="1" x14ac:dyDescent="0.25">
      <c r="A13" s="11" t="s">
        <v>185</v>
      </c>
      <c r="B13" s="12" t="s">
        <v>184</v>
      </c>
      <c r="C13" s="32">
        <v>5801</v>
      </c>
      <c r="D13" s="32">
        <v>3853</v>
      </c>
      <c r="E13" s="32">
        <v>3394</v>
      </c>
    </row>
    <row r="14" spans="1:5" s="55" customFormat="1" ht="188.25" hidden="1" customHeight="1" x14ac:dyDescent="0.25">
      <c r="A14" s="59" t="s">
        <v>350</v>
      </c>
      <c r="B14" s="60" t="s">
        <v>348</v>
      </c>
      <c r="C14" s="32">
        <v>2485</v>
      </c>
      <c r="D14" s="32">
        <v>0</v>
      </c>
      <c r="E14" s="32">
        <v>0</v>
      </c>
    </row>
    <row r="15" spans="1:5" s="55" customFormat="1" ht="204.75" hidden="1" customHeight="1" x14ac:dyDescent="0.25">
      <c r="A15" s="59" t="s">
        <v>351</v>
      </c>
      <c r="B15" s="60" t="s">
        <v>349</v>
      </c>
      <c r="C15" s="32">
        <v>3130</v>
      </c>
      <c r="D15" s="32">
        <v>0</v>
      </c>
      <c r="E15" s="32">
        <v>0</v>
      </c>
    </row>
    <row r="16" spans="1:5" s="55" customFormat="1" ht="204.75" hidden="1" customHeight="1" x14ac:dyDescent="0.25">
      <c r="A16" s="59" t="s">
        <v>353</v>
      </c>
      <c r="B16" s="60" t="s">
        <v>352</v>
      </c>
      <c r="C16" s="32">
        <v>320</v>
      </c>
      <c r="D16" s="32">
        <v>0</v>
      </c>
      <c r="E16" s="32">
        <v>0</v>
      </c>
    </row>
    <row r="17" spans="1:5" s="13" customFormat="1" ht="52.5" hidden="1" customHeight="1" x14ac:dyDescent="0.25">
      <c r="A17" s="11" t="s">
        <v>183</v>
      </c>
      <c r="B17" s="12" t="s">
        <v>182</v>
      </c>
      <c r="C17" s="32">
        <v>46150</v>
      </c>
      <c r="D17" s="32">
        <v>32112</v>
      </c>
      <c r="E17" s="32">
        <v>28286</v>
      </c>
    </row>
    <row r="18" spans="1:5" s="13" customFormat="1" ht="92.25" hidden="1" customHeight="1" x14ac:dyDescent="0.25">
      <c r="A18" s="11" t="s">
        <v>181</v>
      </c>
      <c r="B18" s="12" t="s">
        <v>180</v>
      </c>
      <c r="C18" s="32">
        <v>66010</v>
      </c>
      <c r="D18" s="32">
        <v>37949</v>
      </c>
      <c r="E18" s="32">
        <v>32088</v>
      </c>
    </row>
    <row r="19" spans="1:5" s="13" customFormat="1" ht="51.75" hidden="1" customHeight="1" x14ac:dyDescent="0.25">
      <c r="A19" s="11" t="s">
        <v>198</v>
      </c>
      <c r="B19" s="12" t="s">
        <v>197</v>
      </c>
      <c r="C19" s="32">
        <v>168500</v>
      </c>
      <c r="D19" s="32">
        <v>102994</v>
      </c>
      <c r="E19" s="32">
        <v>91890</v>
      </c>
    </row>
    <row r="20" spans="1:5" s="13" customFormat="1" ht="51.75" hidden="1" customHeight="1" x14ac:dyDescent="0.25">
      <c r="A20" s="11" t="s">
        <v>266</v>
      </c>
      <c r="B20" s="12" t="s">
        <v>267</v>
      </c>
      <c r="C20" s="32">
        <v>41186</v>
      </c>
      <c r="D20" s="32">
        <v>27360</v>
      </c>
      <c r="E20" s="32">
        <v>24099</v>
      </c>
    </row>
    <row r="21" spans="1:5" s="13" customFormat="1" ht="51.75" hidden="1" customHeight="1" x14ac:dyDescent="0.25">
      <c r="A21" s="11" t="s">
        <v>268</v>
      </c>
      <c r="B21" s="12" t="s">
        <v>269</v>
      </c>
      <c r="C21" s="32">
        <v>395500</v>
      </c>
      <c r="D21" s="32">
        <v>310283</v>
      </c>
      <c r="E21" s="32">
        <v>297180</v>
      </c>
    </row>
    <row r="22" spans="1:5" s="55" customFormat="1" ht="71.25" hidden="1" customHeight="1" x14ac:dyDescent="0.25">
      <c r="A22" s="59" t="s">
        <v>360</v>
      </c>
      <c r="B22" s="60" t="s">
        <v>354</v>
      </c>
      <c r="C22" s="32">
        <v>86500</v>
      </c>
      <c r="D22" s="32">
        <v>0</v>
      </c>
      <c r="E22" s="32">
        <v>0</v>
      </c>
    </row>
    <row r="23" spans="1:5" s="55" customFormat="1" ht="67.5" hidden="1" customHeight="1" x14ac:dyDescent="0.25">
      <c r="A23" s="59" t="s">
        <v>361</v>
      </c>
      <c r="B23" s="60" t="s">
        <v>355</v>
      </c>
      <c r="C23" s="32">
        <v>15980</v>
      </c>
      <c r="D23" s="32">
        <v>0</v>
      </c>
      <c r="E23" s="32">
        <v>0</v>
      </c>
    </row>
    <row r="24" spans="1:5" s="55" customFormat="1" ht="53.25" hidden="1" customHeight="1" x14ac:dyDescent="0.25">
      <c r="A24" s="59" t="s">
        <v>362</v>
      </c>
      <c r="B24" s="60" t="s">
        <v>356</v>
      </c>
      <c r="C24" s="32">
        <v>19860</v>
      </c>
      <c r="D24" s="32">
        <v>0</v>
      </c>
      <c r="E24" s="32">
        <v>0</v>
      </c>
    </row>
    <row r="25" spans="1:5" s="55" customFormat="1" ht="84.75" hidden="1" customHeight="1" x14ac:dyDescent="0.25">
      <c r="A25" s="59" t="s">
        <v>363</v>
      </c>
      <c r="B25" s="60" t="s">
        <v>357</v>
      </c>
      <c r="C25" s="32">
        <v>3000</v>
      </c>
      <c r="D25" s="32">
        <v>0</v>
      </c>
      <c r="E25" s="32">
        <v>0</v>
      </c>
    </row>
    <row r="26" spans="1:5" s="55" customFormat="1" ht="110.25" hidden="1" customHeight="1" x14ac:dyDescent="0.25">
      <c r="A26" s="59" t="s">
        <v>364</v>
      </c>
      <c r="B26" s="60" t="s">
        <v>358</v>
      </c>
      <c r="C26" s="32">
        <v>15</v>
      </c>
      <c r="D26" s="32">
        <v>0</v>
      </c>
      <c r="E26" s="32">
        <v>0</v>
      </c>
    </row>
    <row r="27" spans="1:5" s="55" customFormat="1" ht="99" hidden="1" customHeight="1" x14ac:dyDescent="0.25">
      <c r="A27" s="59" t="s">
        <v>365</v>
      </c>
      <c r="B27" s="60" t="s">
        <v>359</v>
      </c>
      <c r="C27" s="32">
        <v>3850</v>
      </c>
      <c r="D27" s="32">
        <v>0</v>
      </c>
      <c r="E27" s="32">
        <v>0</v>
      </c>
    </row>
    <row r="28" spans="1:5" s="7" customFormat="1" ht="36.75" customHeight="1" x14ac:dyDescent="0.25">
      <c r="A28" s="14" t="s">
        <v>179</v>
      </c>
      <c r="B28" s="15" t="s">
        <v>178</v>
      </c>
      <c r="C28" s="6">
        <v>129574.7</v>
      </c>
      <c r="D28" s="6">
        <f t="shared" ref="D28:E28" si="1">D29</f>
        <v>139147</v>
      </c>
      <c r="E28" s="6">
        <f t="shared" si="1"/>
        <v>145490.20000000001</v>
      </c>
    </row>
    <row r="29" spans="1:5" ht="41.25" customHeight="1" x14ac:dyDescent="0.25">
      <c r="A29" s="9" t="s">
        <v>177</v>
      </c>
      <c r="B29" s="10" t="s">
        <v>176</v>
      </c>
      <c r="C29" s="62">
        <f t="shared" ref="C29:E29" si="2">SUM(C30:C33)</f>
        <v>129574.69999999998</v>
      </c>
      <c r="D29" s="62">
        <f t="shared" si="2"/>
        <v>139147</v>
      </c>
      <c r="E29" s="62">
        <f t="shared" si="2"/>
        <v>145490.20000000001</v>
      </c>
    </row>
    <row r="30" spans="1:5" s="13" customFormat="1" ht="109.5" hidden="1" customHeight="1" x14ac:dyDescent="0.25">
      <c r="A30" s="11" t="s">
        <v>175</v>
      </c>
      <c r="B30" s="12" t="s">
        <v>174</v>
      </c>
      <c r="C30" s="32">
        <v>69035.3</v>
      </c>
      <c r="D30" s="32">
        <v>73216</v>
      </c>
      <c r="E30" s="32">
        <v>76590.5</v>
      </c>
    </row>
    <row r="31" spans="1:5" s="13" customFormat="1" ht="124.5" hidden="1" customHeight="1" x14ac:dyDescent="0.25">
      <c r="A31" s="11" t="s">
        <v>173</v>
      </c>
      <c r="B31" s="12" t="s">
        <v>172</v>
      </c>
      <c r="C31" s="32">
        <v>354.3</v>
      </c>
      <c r="D31" s="32">
        <v>379.4</v>
      </c>
      <c r="E31" s="32">
        <v>394.5</v>
      </c>
    </row>
    <row r="32" spans="1:5" s="13" customFormat="1" ht="123.75" hidden="1" customHeight="1" x14ac:dyDescent="0.25">
      <c r="A32" s="11" t="s">
        <v>171</v>
      </c>
      <c r="B32" s="12" t="s">
        <v>170</v>
      </c>
      <c r="C32" s="32">
        <v>70927.199999999997</v>
      </c>
      <c r="D32" s="32">
        <v>76741.5</v>
      </c>
      <c r="E32" s="32">
        <v>80121.600000000006</v>
      </c>
    </row>
    <row r="33" spans="1:5" s="13" customFormat="1" ht="111" hidden="1" customHeight="1" x14ac:dyDescent="0.25">
      <c r="A33" s="11" t="s">
        <v>169</v>
      </c>
      <c r="B33" s="12" t="s">
        <v>168</v>
      </c>
      <c r="C33" s="32">
        <v>-10742.1</v>
      </c>
      <c r="D33" s="32">
        <v>-11189.9</v>
      </c>
      <c r="E33" s="32">
        <v>-11616.4</v>
      </c>
    </row>
    <row r="34" spans="1:5" s="7" customFormat="1" ht="33.75" customHeight="1" x14ac:dyDescent="0.25">
      <c r="A34" s="4" t="s">
        <v>167</v>
      </c>
      <c r="B34" s="8" t="s">
        <v>166</v>
      </c>
      <c r="C34" s="6">
        <f>C35+C41+C42+C43+C44</f>
        <v>558443</v>
      </c>
      <c r="D34" s="6">
        <f t="shared" ref="D34:E34" si="3">D35+D41+D42+D43+D44</f>
        <v>533334.65</v>
      </c>
      <c r="E34" s="6">
        <f t="shared" si="3"/>
        <v>593224.11499999999</v>
      </c>
    </row>
    <row r="35" spans="1:5" ht="37.5" customHeight="1" x14ac:dyDescent="0.25">
      <c r="A35" s="9" t="s">
        <v>165</v>
      </c>
      <c r="B35" s="10" t="s">
        <v>164</v>
      </c>
      <c r="C35" s="62">
        <f t="shared" ref="C35:E35" si="4">SUM(C36:C40)</f>
        <v>464800</v>
      </c>
      <c r="D35" s="62">
        <f t="shared" si="4"/>
        <v>474441</v>
      </c>
      <c r="E35" s="62">
        <f t="shared" si="4"/>
        <v>521885.1</v>
      </c>
    </row>
    <row r="36" spans="1:5" s="13" customFormat="1" ht="33.75" hidden="1" customHeight="1" x14ac:dyDescent="0.25">
      <c r="A36" s="11" t="s">
        <v>163</v>
      </c>
      <c r="B36" s="12" t="s">
        <v>162</v>
      </c>
      <c r="C36" s="32">
        <v>385784</v>
      </c>
      <c r="D36" s="32">
        <v>394441</v>
      </c>
      <c r="E36" s="32">
        <v>436885.1</v>
      </c>
    </row>
    <row r="37" spans="1:5" s="13" customFormat="1" ht="50.25" hidden="1" customHeight="1" x14ac:dyDescent="0.25">
      <c r="A37" s="11" t="s">
        <v>161</v>
      </c>
      <c r="B37" s="12" t="s">
        <v>160</v>
      </c>
      <c r="C37" s="32"/>
      <c r="D37" s="32"/>
      <c r="E37" s="32"/>
    </row>
    <row r="38" spans="1:5" s="13" customFormat="1" ht="66.75" hidden="1" customHeight="1" x14ac:dyDescent="0.25">
      <c r="A38" s="11" t="s">
        <v>159</v>
      </c>
      <c r="B38" s="12" t="s">
        <v>158</v>
      </c>
      <c r="C38" s="32">
        <v>79016</v>
      </c>
      <c r="D38" s="32">
        <v>80000</v>
      </c>
      <c r="E38" s="32">
        <v>85000</v>
      </c>
    </row>
    <row r="39" spans="1:5" s="13" customFormat="1" ht="66.75" hidden="1" customHeight="1" x14ac:dyDescent="0.25">
      <c r="A39" s="11" t="s">
        <v>157</v>
      </c>
      <c r="B39" s="12" t="s">
        <v>156</v>
      </c>
      <c r="C39" s="32"/>
      <c r="D39" s="32"/>
      <c r="E39" s="32"/>
    </row>
    <row r="40" spans="1:5" s="13" customFormat="1" ht="50.25" hidden="1" customHeight="1" x14ac:dyDescent="0.25">
      <c r="A40" s="11" t="s">
        <v>155</v>
      </c>
      <c r="B40" s="12" t="s">
        <v>154</v>
      </c>
      <c r="C40" s="32"/>
      <c r="D40" s="32"/>
      <c r="E40" s="32"/>
    </row>
    <row r="41" spans="1:5" ht="36.75" hidden="1" customHeight="1" x14ac:dyDescent="0.25">
      <c r="A41" s="9" t="s">
        <v>153</v>
      </c>
      <c r="B41" s="10" t="s">
        <v>152</v>
      </c>
      <c r="C41" s="62"/>
      <c r="D41" s="62"/>
      <c r="E41" s="62"/>
    </row>
    <row r="42" spans="1:5" ht="35.25" customHeight="1" x14ac:dyDescent="0.25">
      <c r="A42" s="9" t="s">
        <v>151</v>
      </c>
      <c r="B42" s="10" t="s">
        <v>150</v>
      </c>
      <c r="C42" s="62">
        <v>0</v>
      </c>
      <c r="D42" s="62">
        <v>0</v>
      </c>
      <c r="E42" s="62">
        <v>9256</v>
      </c>
    </row>
    <row r="43" spans="1:5" ht="36.75" customHeight="1" x14ac:dyDescent="0.25">
      <c r="A43" s="9" t="s">
        <v>149</v>
      </c>
      <c r="B43" s="10" t="s">
        <v>148</v>
      </c>
      <c r="C43" s="62">
        <v>91143</v>
      </c>
      <c r="D43" s="62">
        <v>57000</v>
      </c>
      <c r="E43" s="62">
        <v>60000</v>
      </c>
    </row>
    <row r="44" spans="1:5" ht="41.25" customHeight="1" x14ac:dyDescent="0.25">
      <c r="A44" s="38" t="s">
        <v>233</v>
      </c>
      <c r="B44" s="10" t="s">
        <v>232</v>
      </c>
      <c r="C44" s="62">
        <v>2500</v>
      </c>
      <c r="D44" s="62">
        <v>1893.65</v>
      </c>
      <c r="E44" s="62">
        <v>2083.0149999999999</v>
      </c>
    </row>
    <row r="45" spans="1:5" s="7" customFormat="1" ht="33.75" customHeight="1" x14ac:dyDescent="0.25">
      <c r="A45" s="4" t="s">
        <v>147</v>
      </c>
      <c r="B45" s="8" t="s">
        <v>146</v>
      </c>
      <c r="C45" s="6">
        <f t="shared" ref="C45:E45" si="5">SUM(C46:C47)</f>
        <v>772466</v>
      </c>
      <c r="D45" s="6">
        <f t="shared" si="5"/>
        <v>863579.9</v>
      </c>
      <c r="E45" s="6">
        <f t="shared" si="5"/>
        <v>910790.5</v>
      </c>
    </row>
    <row r="46" spans="1:5" ht="33.75" customHeight="1" x14ac:dyDescent="0.25">
      <c r="A46" s="9" t="s">
        <v>145</v>
      </c>
      <c r="B46" s="10" t="s">
        <v>144</v>
      </c>
      <c r="C46" s="62">
        <v>140419</v>
      </c>
      <c r="D46" s="62">
        <v>166962</v>
      </c>
      <c r="E46" s="62">
        <v>184251</v>
      </c>
    </row>
    <row r="47" spans="1:5" ht="35.25" customHeight="1" x14ac:dyDescent="0.25">
      <c r="A47" s="9" t="s">
        <v>143</v>
      </c>
      <c r="B47" s="10" t="s">
        <v>142</v>
      </c>
      <c r="C47" s="62">
        <f t="shared" ref="C47:E47" si="6">C48+C49</f>
        <v>632047</v>
      </c>
      <c r="D47" s="62">
        <f t="shared" si="6"/>
        <v>696617.9</v>
      </c>
      <c r="E47" s="62">
        <f t="shared" si="6"/>
        <v>726539.5</v>
      </c>
    </row>
    <row r="48" spans="1:5" s="13" customFormat="1" ht="39.75" customHeight="1" x14ac:dyDescent="0.25">
      <c r="A48" s="33" t="s">
        <v>141</v>
      </c>
      <c r="B48" s="12" t="s">
        <v>140</v>
      </c>
      <c r="C48" s="32">
        <v>360000</v>
      </c>
      <c r="D48" s="32">
        <v>397401.9</v>
      </c>
      <c r="E48" s="32">
        <v>397401.9</v>
      </c>
    </row>
    <row r="49" spans="1:5" s="13" customFormat="1" ht="39" customHeight="1" x14ac:dyDescent="0.25">
      <c r="A49" s="33" t="s">
        <v>139</v>
      </c>
      <c r="B49" s="12" t="s">
        <v>138</v>
      </c>
      <c r="C49" s="32">
        <v>272047</v>
      </c>
      <c r="D49" s="32">
        <v>299216</v>
      </c>
      <c r="E49" s="32">
        <v>329137.59999999998</v>
      </c>
    </row>
    <row r="50" spans="1:5" s="7" customFormat="1" ht="37.5" customHeight="1" x14ac:dyDescent="0.25">
      <c r="A50" s="4" t="s">
        <v>137</v>
      </c>
      <c r="B50" s="8" t="s">
        <v>136</v>
      </c>
      <c r="C50" s="6">
        <f>C52</f>
        <v>55000</v>
      </c>
      <c r="D50" s="6">
        <f t="shared" ref="D50:E50" si="7">D51+D55+D56</f>
        <v>26000</v>
      </c>
      <c r="E50" s="6">
        <f t="shared" si="7"/>
        <v>27000</v>
      </c>
    </row>
    <row r="51" spans="1:5" ht="57" customHeight="1" x14ac:dyDescent="0.25">
      <c r="A51" s="9" t="s">
        <v>135</v>
      </c>
      <c r="B51" s="10" t="s">
        <v>134</v>
      </c>
      <c r="C51" s="62">
        <f>SUM(C52:C54)</f>
        <v>55000</v>
      </c>
      <c r="D51" s="62">
        <f t="shared" ref="D51:E51" si="8">SUM(D52:D54)</f>
        <v>26000</v>
      </c>
      <c r="E51" s="62">
        <f t="shared" si="8"/>
        <v>27000</v>
      </c>
    </row>
    <row r="52" spans="1:5" s="13" customFormat="1" ht="65.25" hidden="1" customHeight="1" x14ac:dyDescent="0.25">
      <c r="A52" s="39" t="s">
        <v>237</v>
      </c>
      <c r="B52" s="12" t="s">
        <v>234</v>
      </c>
      <c r="C52" s="32">
        <v>55000</v>
      </c>
      <c r="D52" s="32">
        <v>26000</v>
      </c>
      <c r="E52" s="32">
        <v>27000</v>
      </c>
    </row>
    <row r="53" spans="1:5" s="13" customFormat="1" ht="81" hidden="1" customHeight="1" x14ac:dyDescent="0.25">
      <c r="A53" s="39" t="s">
        <v>238</v>
      </c>
      <c r="B53" s="12" t="s">
        <v>235</v>
      </c>
      <c r="C53" s="32"/>
      <c r="D53" s="32"/>
      <c r="E53" s="32"/>
    </row>
    <row r="54" spans="1:5" s="13" customFormat="1" ht="50.25" hidden="1" customHeight="1" x14ac:dyDescent="0.25">
      <c r="A54" s="39" t="s">
        <v>239</v>
      </c>
      <c r="B54" s="12" t="s">
        <v>236</v>
      </c>
      <c r="C54" s="32"/>
      <c r="D54" s="32"/>
      <c r="E54" s="32"/>
    </row>
    <row r="55" spans="1:5" ht="38.25" hidden="1" customHeight="1" x14ac:dyDescent="0.25">
      <c r="A55" s="9" t="s">
        <v>133</v>
      </c>
      <c r="B55" s="10" t="s">
        <v>132</v>
      </c>
      <c r="C55" s="62"/>
      <c r="D55" s="62"/>
      <c r="E55" s="62"/>
    </row>
    <row r="56" spans="1:5" ht="79.5" hidden="1" customHeight="1" x14ac:dyDescent="0.25">
      <c r="A56" s="9" t="s">
        <v>131</v>
      </c>
      <c r="B56" s="10" t="s">
        <v>130</v>
      </c>
      <c r="C56" s="62"/>
      <c r="D56" s="62"/>
      <c r="E56" s="62"/>
    </row>
    <row r="57" spans="1:5" s="7" customFormat="1" ht="32.25" hidden="1" customHeight="1" x14ac:dyDescent="0.25">
      <c r="A57" s="4" t="s">
        <v>129</v>
      </c>
      <c r="B57" s="8" t="s">
        <v>128</v>
      </c>
      <c r="C57" s="6">
        <v>0</v>
      </c>
      <c r="D57" s="6">
        <v>0</v>
      </c>
      <c r="E57" s="6">
        <v>0</v>
      </c>
    </row>
    <row r="58" spans="1:5" s="7" customFormat="1" ht="51" customHeight="1" x14ac:dyDescent="0.25">
      <c r="A58" s="4" t="s">
        <v>127</v>
      </c>
      <c r="B58" s="8" t="s">
        <v>126</v>
      </c>
      <c r="C58" s="6">
        <f>C59+C68+C69+C72</f>
        <v>341033.19241000002</v>
      </c>
      <c r="D58" s="6">
        <f>D59+D68+D69+D72</f>
        <v>341153.56207000004</v>
      </c>
      <c r="E58" s="6">
        <f>E59+E68+E69+E72</f>
        <v>340240.95561000006</v>
      </c>
    </row>
    <row r="59" spans="1:5" ht="96" customHeight="1" x14ac:dyDescent="0.25">
      <c r="A59" s="9" t="s">
        <v>125</v>
      </c>
      <c r="B59" s="16" t="s">
        <v>124</v>
      </c>
      <c r="C59" s="62">
        <f>C60+C61+C63+C66+C67</f>
        <v>302570.29514</v>
      </c>
      <c r="D59" s="62">
        <f>D60+D61+D63+D66+D67</f>
        <v>302690.66480000003</v>
      </c>
      <c r="E59" s="62">
        <f>E60+E61+E63+E66+E67</f>
        <v>301778.05834000005</v>
      </c>
    </row>
    <row r="60" spans="1:5" ht="85.5" customHeight="1" x14ac:dyDescent="0.25">
      <c r="A60" s="9" t="s">
        <v>123</v>
      </c>
      <c r="B60" s="17" t="s">
        <v>122</v>
      </c>
      <c r="C60" s="62">
        <v>273271.3</v>
      </c>
      <c r="D60" s="62">
        <v>273159.90000000002</v>
      </c>
      <c r="E60" s="62">
        <v>273159.90000000002</v>
      </c>
    </row>
    <row r="61" spans="1:5" ht="85.5" customHeight="1" x14ac:dyDescent="0.25">
      <c r="A61" s="9" t="s">
        <v>121</v>
      </c>
      <c r="B61" s="17" t="s">
        <v>120</v>
      </c>
      <c r="C61" s="62">
        <f>SUM(C62:C62)</f>
        <v>20687.2</v>
      </c>
      <c r="D61" s="62">
        <f>SUM(D62:D62)</f>
        <v>20687.2</v>
      </c>
      <c r="E61" s="62">
        <f>SUM(E62:E62)</f>
        <v>20687.2</v>
      </c>
    </row>
    <row r="62" spans="1:5" s="13" customFormat="1" ht="3.75" hidden="1" customHeight="1" x14ac:dyDescent="0.25">
      <c r="A62" s="39" t="s">
        <v>240</v>
      </c>
      <c r="B62" s="19" t="s">
        <v>120</v>
      </c>
      <c r="C62" s="32">
        <v>20687.2</v>
      </c>
      <c r="D62" s="32">
        <v>20687.2</v>
      </c>
      <c r="E62" s="32">
        <v>20687.2</v>
      </c>
    </row>
    <row r="63" spans="1:5" ht="68.25" customHeight="1" x14ac:dyDescent="0.25">
      <c r="A63" s="9" t="s">
        <v>119</v>
      </c>
      <c r="B63" s="17" t="s">
        <v>118</v>
      </c>
      <c r="C63" s="62">
        <f>SUM(C64:C65)</f>
        <v>3310.99514</v>
      </c>
      <c r="D63" s="62">
        <f>SUM(D64:D65)</f>
        <v>3542.7647999999999</v>
      </c>
      <c r="E63" s="62">
        <f>SUM(E64:E65)</f>
        <v>3790.7583400000003</v>
      </c>
    </row>
    <row r="64" spans="1:5" s="13" customFormat="1" ht="82.5" customHeight="1" x14ac:dyDescent="0.25">
      <c r="A64" s="39" t="s">
        <v>274</v>
      </c>
      <c r="B64" s="12" t="s">
        <v>328</v>
      </c>
      <c r="C64" s="32">
        <v>2694.1194399999999</v>
      </c>
      <c r="D64" s="32">
        <v>2882.7078000000001</v>
      </c>
      <c r="E64" s="32">
        <v>3084.4973500000001</v>
      </c>
    </row>
    <row r="65" spans="1:5" s="13" customFormat="1" ht="82.5" customHeight="1" x14ac:dyDescent="0.25">
      <c r="A65" s="39" t="s">
        <v>275</v>
      </c>
      <c r="B65" s="12" t="s">
        <v>329</v>
      </c>
      <c r="C65" s="32">
        <v>616.87570000000005</v>
      </c>
      <c r="D65" s="32">
        <v>660.05700000000002</v>
      </c>
      <c r="E65" s="32">
        <v>706.26098999999999</v>
      </c>
    </row>
    <row r="66" spans="1:5" ht="39.75" customHeight="1" x14ac:dyDescent="0.25">
      <c r="A66" s="18" t="s">
        <v>117</v>
      </c>
      <c r="B66" s="17" t="s">
        <v>116</v>
      </c>
      <c r="C66" s="62">
        <v>5300.8</v>
      </c>
      <c r="D66" s="62">
        <v>5300.8</v>
      </c>
      <c r="E66" s="62">
        <v>4140.2</v>
      </c>
    </row>
    <row r="67" spans="1:5" ht="112.5" hidden="1" customHeight="1" x14ac:dyDescent="0.25">
      <c r="A67" s="18" t="s">
        <v>115</v>
      </c>
      <c r="B67" s="17" t="s">
        <v>114</v>
      </c>
      <c r="C67" s="62"/>
      <c r="D67" s="62"/>
      <c r="E67" s="62"/>
    </row>
    <row r="68" spans="1:5" ht="54" hidden="1" customHeight="1" x14ac:dyDescent="0.25">
      <c r="A68" s="9" t="s">
        <v>113</v>
      </c>
      <c r="B68" s="10" t="s">
        <v>112</v>
      </c>
      <c r="C68" s="62"/>
      <c r="D68" s="62"/>
      <c r="E68" s="62"/>
    </row>
    <row r="69" spans="1:5" ht="83.25" customHeight="1" x14ac:dyDescent="0.25">
      <c r="A69" s="9" t="s">
        <v>110</v>
      </c>
      <c r="B69" s="10" t="s">
        <v>111</v>
      </c>
      <c r="C69" s="62">
        <f>SUM(C70:C70)</f>
        <v>23040</v>
      </c>
      <c r="D69" s="62">
        <f>SUM(D70:D70)</f>
        <v>23040</v>
      </c>
      <c r="E69" s="62">
        <f>SUM(E70:E70)</f>
        <v>23040</v>
      </c>
    </row>
    <row r="70" spans="1:5" s="13" customFormat="1" ht="36" hidden="1" customHeight="1" x14ac:dyDescent="0.25">
      <c r="A70" s="33" t="s">
        <v>228</v>
      </c>
      <c r="B70" s="12" t="s">
        <v>109</v>
      </c>
      <c r="C70" s="32">
        <v>23040</v>
      </c>
      <c r="D70" s="32">
        <v>23040</v>
      </c>
      <c r="E70" s="32">
        <v>23040</v>
      </c>
    </row>
    <row r="71" spans="1:5" s="13" customFormat="1" ht="66.75" hidden="1" customHeight="1" x14ac:dyDescent="0.25">
      <c r="A71" s="33" t="s">
        <v>229</v>
      </c>
      <c r="B71" s="12" t="s">
        <v>230</v>
      </c>
      <c r="C71" s="32"/>
      <c r="D71" s="32"/>
      <c r="E71" s="32"/>
    </row>
    <row r="72" spans="1:5" ht="96.75" customHeight="1" x14ac:dyDescent="0.25">
      <c r="A72" s="9" t="s">
        <v>108</v>
      </c>
      <c r="B72" s="10" t="s">
        <v>107</v>
      </c>
      <c r="C72" s="62">
        <f t="shared" ref="C72:E72" si="9">SUM(C73:C74)</f>
        <v>15422.897269999999</v>
      </c>
      <c r="D72" s="62">
        <f t="shared" si="9"/>
        <v>15422.897269999999</v>
      </c>
      <c r="E72" s="62">
        <f t="shared" si="9"/>
        <v>15422.897269999999</v>
      </c>
    </row>
    <row r="73" spans="1:5" s="13" customFormat="1" ht="48" hidden="1" customHeight="1" x14ac:dyDescent="0.25">
      <c r="A73" s="33" t="s">
        <v>106</v>
      </c>
      <c r="B73" s="12" t="s">
        <v>105</v>
      </c>
      <c r="C73" s="32">
        <v>13883.09727</v>
      </c>
      <c r="D73" s="32">
        <v>13883.09727</v>
      </c>
      <c r="E73" s="32">
        <v>13883.09727</v>
      </c>
    </row>
    <row r="74" spans="1:5" s="13" customFormat="1" ht="2.25" hidden="1" customHeight="1" x14ac:dyDescent="0.25">
      <c r="A74" s="33" t="s">
        <v>104</v>
      </c>
      <c r="B74" s="12" t="s">
        <v>103</v>
      </c>
      <c r="C74" s="32">
        <v>1539.8</v>
      </c>
      <c r="D74" s="32">
        <v>1539.8</v>
      </c>
      <c r="E74" s="32">
        <v>1539.8</v>
      </c>
    </row>
    <row r="75" spans="1:5" s="7" customFormat="1" ht="33.75" customHeight="1" x14ac:dyDescent="0.25">
      <c r="A75" s="4" t="s">
        <v>102</v>
      </c>
      <c r="B75" s="8" t="s">
        <v>101</v>
      </c>
      <c r="C75" s="6">
        <f t="shared" ref="C75:E75" si="10">C76</f>
        <v>2092.2735300000004</v>
      </c>
      <c r="D75" s="6">
        <f t="shared" si="10"/>
        <v>2092.2735300000004</v>
      </c>
      <c r="E75" s="6">
        <f t="shared" si="10"/>
        <v>2092.2735300000004</v>
      </c>
    </row>
    <row r="76" spans="1:5" ht="31.5" customHeight="1" x14ac:dyDescent="0.25">
      <c r="A76" s="9" t="s">
        <v>100</v>
      </c>
      <c r="B76" s="10" t="s">
        <v>99</v>
      </c>
      <c r="C76" s="62">
        <f t="shared" ref="C76:E76" si="11">SUM(C77:C80)</f>
        <v>2092.2735300000004</v>
      </c>
      <c r="D76" s="62">
        <f t="shared" si="11"/>
        <v>2092.2735300000004</v>
      </c>
      <c r="E76" s="62">
        <f t="shared" si="11"/>
        <v>2092.2735300000004</v>
      </c>
    </row>
    <row r="77" spans="1:5" s="13" customFormat="1" ht="33.75" hidden="1" customHeight="1" x14ac:dyDescent="0.25">
      <c r="A77" s="11" t="s">
        <v>301</v>
      </c>
      <c r="B77" s="12" t="s">
        <v>98</v>
      </c>
      <c r="C77" s="32">
        <v>717.52021000000002</v>
      </c>
      <c r="D77" s="32">
        <v>717.52021000000002</v>
      </c>
      <c r="E77" s="32">
        <v>717.52021000000002</v>
      </c>
    </row>
    <row r="78" spans="1:5" s="13" customFormat="1" ht="30.75" hidden="1" customHeight="1" x14ac:dyDescent="0.25">
      <c r="A78" s="11" t="s">
        <v>302</v>
      </c>
      <c r="B78" s="12" t="s">
        <v>97</v>
      </c>
      <c r="C78" s="32">
        <v>1344.69571</v>
      </c>
      <c r="D78" s="32">
        <v>1344.69571</v>
      </c>
      <c r="E78" s="32">
        <v>1344.69571</v>
      </c>
    </row>
    <row r="79" spans="1:5" s="13" customFormat="1" ht="30.75" hidden="1" customHeight="1" x14ac:dyDescent="0.25">
      <c r="A79" s="11" t="s">
        <v>303</v>
      </c>
      <c r="B79" s="12" t="s">
        <v>96</v>
      </c>
      <c r="C79" s="32">
        <v>29.509049999999998</v>
      </c>
      <c r="D79" s="32">
        <v>29.509049999999998</v>
      </c>
      <c r="E79" s="32">
        <v>29.509049999999998</v>
      </c>
    </row>
    <row r="80" spans="1:5" s="13" customFormat="1" ht="30.75" hidden="1" customHeight="1" x14ac:dyDescent="0.25">
      <c r="A80" s="11" t="s">
        <v>304</v>
      </c>
      <c r="B80" s="12" t="s">
        <v>95</v>
      </c>
      <c r="C80" s="32">
        <v>0.54856000000000005</v>
      </c>
      <c r="D80" s="32">
        <v>0.54856000000000005</v>
      </c>
      <c r="E80" s="32">
        <v>0.54856000000000005</v>
      </c>
    </row>
    <row r="81" spans="1:5" s="13" customFormat="1" ht="24.75" hidden="1" customHeight="1" x14ac:dyDescent="0.25">
      <c r="A81" s="11" t="s">
        <v>202</v>
      </c>
      <c r="B81" s="12" t="s">
        <v>201</v>
      </c>
      <c r="C81" s="32"/>
      <c r="D81" s="32"/>
      <c r="E81" s="32"/>
    </row>
    <row r="82" spans="1:5" s="7" customFormat="1" ht="36.75" customHeight="1" x14ac:dyDescent="0.25">
      <c r="A82" s="4" t="s">
        <v>94</v>
      </c>
      <c r="B82" s="8" t="s">
        <v>93</v>
      </c>
      <c r="C82" s="6">
        <f t="shared" ref="C82:E82" si="12">C83+C84+C91+C94</f>
        <v>199520.47790999999</v>
      </c>
      <c r="D82" s="6">
        <f t="shared" si="12"/>
        <v>200498.3639</v>
      </c>
      <c r="E82" s="6">
        <f t="shared" si="12"/>
        <v>201544.70186</v>
      </c>
    </row>
    <row r="83" spans="1:5" ht="52.5" hidden="1" customHeight="1" x14ac:dyDescent="0.25">
      <c r="A83" s="9" t="s">
        <v>92</v>
      </c>
      <c r="B83" s="10" t="s">
        <v>91</v>
      </c>
      <c r="C83" s="62"/>
      <c r="D83" s="62"/>
      <c r="E83" s="62"/>
    </row>
    <row r="84" spans="1:5" ht="36" customHeight="1" x14ac:dyDescent="0.25">
      <c r="A84" s="9" t="s">
        <v>89</v>
      </c>
      <c r="B84" s="10" t="s">
        <v>90</v>
      </c>
      <c r="C84" s="62">
        <f>SUM(C85:C90)</f>
        <v>10374.513509999999</v>
      </c>
      <c r="D84" s="62">
        <f t="shared" ref="D84:E84" si="13">SUM(D85:D90)</f>
        <v>10925.7294</v>
      </c>
      <c r="E84" s="62">
        <f t="shared" si="13"/>
        <v>11515.53052</v>
      </c>
    </row>
    <row r="85" spans="1:5" s="13" customFormat="1" ht="39" hidden="1" customHeight="1" x14ac:dyDescent="0.25">
      <c r="A85" s="11" t="s">
        <v>242</v>
      </c>
      <c r="B85" s="12" t="s">
        <v>243</v>
      </c>
      <c r="C85" s="32"/>
      <c r="D85" s="32"/>
      <c r="E85" s="32"/>
    </row>
    <row r="86" spans="1:5" s="13" customFormat="1" ht="63.75" hidden="1" customHeight="1" x14ac:dyDescent="0.25">
      <c r="A86" s="11" t="s">
        <v>244</v>
      </c>
      <c r="B86" s="12" t="s">
        <v>241</v>
      </c>
      <c r="C86" s="32">
        <v>2000</v>
      </c>
      <c r="D86" s="32">
        <v>2000</v>
      </c>
      <c r="E86" s="32">
        <v>2000</v>
      </c>
    </row>
    <row r="87" spans="1:5" s="13" customFormat="1" ht="33" hidden="1" customHeight="1" x14ac:dyDescent="0.25">
      <c r="A87" s="11" t="s">
        <v>245</v>
      </c>
      <c r="B87" s="12" t="s">
        <v>246</v>
      </c>
      <c r="C87" s="32">
        <v>500</v>
      </c>
      <c r="D87" s="32">
        <v>500</v>
      </c>
      <c r="E87" s="32">
        <v>500</v>
      </c>
    </row>
    <row r="88" spans="1:5" s="13" customFormat="1" ht="33" hidden="1" customHeight="1" x14ac:dyDescent="0.25">
      <c r="A88" s="11" t="s">
        <v>276</v>
      </c>
      <c r="B88" s="12" t="s">
        <v>330</v>
      </c>
      <c r="C88" s="32">
        <v>7626.38051</v>
      </c>
      <c r="D88" s="32">
        <v>8160.2271000000001</v>
      </c>
      <c r="E88" s="32">
        <v>8731.4430499999999</v>
      </c>
    </row>
    <row r="89" spans="1:5" s="13" customFormat="1" ht="33" hidden="1" customHeight="1" x14ac:dyDescent="0.25">
      <c r="A89" s="11" t="s">
        <v>277</v>
      </c>
      <c r="B89" s="12" t="s">
        <v>331</v>
      </c>
      <c r="C89" s="32">
        <v>248.13300000000001</v>
      </c>
      <c r="D89" s="32">
        <v>265.50229999999999</v>
      </c>
      <c r="E89" s="32">
        <v>284.08747</v>
      </c>
    </row>
    <row r="90" spans="1:5" s="13" customFormat="1" ht="33" hidden="1" customHeight="1" x14ac:dyDescent="0.25">
      <c r="A90" s="11" t="s">
        <v>278</v>
      </c>
      <c r="B90" s="12" t="s">
        <v>243</v>
      </c>
      <c r="C90" s="32"/>
      <c r="D90" s="32"/>
      <c r="E90" s="32"/>
    </row>
    <row r="91" spans="1:5" ht="36" customHeight="1" x14ac:dyDescent="0.25">
      <c r="A91" s="9" t="s">
        <v>88</v>
      </c>
      <c r="B91" s="10" t="s">
        <v>87</v>
      </c>
      <c r="C91" s="62">
        <f t="shared" ref="C91:E91" si="14">SUM(C92:C93)</f>
        <v>6095.2844000000005</v>
      </c>
      <c r="D91" s="62">
        <f t="shared" si="14"/>
        <v>6521.9544999999998</v>
      </c>
      <c r="E91" s="62">
        <f t="shared" si="14"/>
        <v>6978.4913399999996</v>
      </c>
    </row>
    <row r="92" spans="1:5" s="13" customFormat="1" ht="48" hidden="1" customHeight="1" x14ac:dyDescent="0.25">
      <c r="A92" s="11" t="s">
        <v>279</v>
      </c>
      <c r="B92" s="12" t="s">
        <v>333</v>
      </c>
      <c r="C92" s="32">
        <v>3471.8663499999998</v>
      </c>
      <c r="D92" s="32">
        <v>3714.8971999999999</v>
      </c>
      <c r="E92" s="32">
        <v>3974.9400099999998</v>
      </c>
    </row>
    <row r="93" spans="1:5" s="13" customFormat="1" ht="48" hidden="1" customHeight="1" x14ac:dyDescent="0.25">
      <c r="A93" s="11" t="s">
        <v>280</v>
      </c>
      <c r="B93" s="12" t="s">
        <v>332</v>
      </c>
      <c r="C93" s="32">
        <v>2623.4180500000002</v>
      </c>
      <c r="D93" s="32">
        <v>2807.0572999999999</v>
      </c>
      <c r="E93" s="32">
        <v>3003.5513299999998</v>
      </c>
    </row>
    <row r="94" spans="1:5" ht="33" customHeight="1" x14ac:dyDescent="0.25">
      <c r="A94" s="9" t="s">
        <v>86</v>
      </c>
      <c r="B94" s="10" t="s">
        <v>85</v>
      </c>
      <c r="C94" s="62">
        <f>C95+C96+C97+C98+C99+C100+C101+C102+C103+C104+C105+C106+C107+C108</f>
        <v>183050.68</v>
      </c>
      <c r="D94" s="62">
        <f>D95+D96+D97+D98+D99+D100+D101+D102+D103+D104+D105+D106+D107+D108</f>
        <v>183050.68</v>
      </c>
      <c r="E94" s="62">
        <f>E95+E96+E97+E98+E99+E100+E101+E102+E103+E104+E105+E106+E107+E108</f>
        <v>183050.68</v>
      </c>
    </row>
    <row r="95" spans="1:5" s="13" customFormat="1" ht="33" hidden="1" customHeight="1" x14ac:dyDescent="0.25">
      <c r="A95" s="11" t="s">
        <v>86</v>
      </c>
      <c r="B95" s="12" t="s">
        <v>205</v>
      </c>
      <c r="C95" s="32"/>
      <c r="D95" s="32"/>
      <c r="E95" s="32"/>
    </row>
    <row r="96" spans="1:5" s="13" customFormat="1" ht="33" hidden="1" customHeight="1" x14ac:dyDescent="0.25">
      <c r="A96" s="11" t="s">
        <v>86</v>
      </c>
      <c r="B96" s="12" t="s">
        <v>206</v>
      </c>
      <c r="C96" s="32"/>
      <c r="D96" s="32"/>
      <c r="E96" s="32"/>
    </row>
    <row r="97" spans="1:5" s="13" customFormat="1" ht="33" hidden="1" customHeight="1" x14ac:dyDescent="0.25">
      <c r="A97" s="11" t="s">
        <v>86</v>
      </c>
      <c r="B97" s="12" t="s">
        <v>207</v>
      </c>
      <c r="C97" s="32"/>
      <c r="D97" s="32"/>
      <c r="E97" s="32"/>
    </row>
    <row r="98" spans="1:5" s="13" customFormat="1" ht="30.75" hidden="1" customHeight="1" x14ac:dyDescent="0.25">
      <c r="A98" s="11" t="s">
        <v>217</v>
      </c>
      <c r="B98" s="12" t="s">
        <v>221</v>
      </c>
      <c r="C98" s="32"/>
      <c r="D98" s="32"/>
      <c r="E98" s="32"/>
    </row>
    <row r="99" spans="1:5" s="13" customFormat="1" ht="33" hidden="1" customHeight="1" x14ac:dyDescent="0.25">
      <c r="A99" s="11" t="s">
        <v>218</v>
      </c>
      <c r="B99" s="12" t="s">
        <v>222</v>
      </c>
      <c r="C99" s="32"/>
      <c r="D99" s="32"/>
      <c r="E99" s="32"/>
    </row>
    <row r="100" spans="1:5" s="13" customFormat="1" ht="33.75" hidden="1" customHeight="1" x14ac:dyDescent="0.25">
      <c r="A100" s="11" t="s">
        <v>79</v>
      </c>
      <c r="B100" s="12" t="s">
        <v>80</v>
      </c>
      <c r="C100" s="32">
        <v>837.36</v>
      </c>
      <c r="D100" s="32">
        <v>837.36</v>
      </c>
      <c r="E100" s="32">
        <v>837.36</v>
      </c>
    </row>
    <row r="101" spans="1:5" s="13" customFormat="1" ht="34.5" hidden="1" customHeight="1" x14ac:dyDescent="0.25">
      <c r="A101" s="11" t="s">
        <v>77</v>
      </c>
      <c r="B101" s="12" t="s">
        <v>78</v>
      </c>
      <c r="C101" s="32">
        <v>137213.32</v>
      </c>
      <c r="D101" s="32">
        <v>137213.32</v>
      </c>
      <c r="E101" s="32">
        <v>137213.32</v>
      </c>
    </row>
    <row r="102" spans="1:5" s="13" customFormat="1" ht="33.75" hidden="1" customHeight="1" x14ac:dyDescent="0.25">
      <c r="A102" s="11" t="s">
        <v>247</v>
      </c>
      <c r="B102" s="12" t="s">
        <v>248</v>
      </c>
      <c r="C102" s="32"/>
      <c r="D102" s="32"/>
      <c r="E102" s="32"/>
    </row>
    <row r="103" spans="1:5" s="13" customFormat="1" ht="35.25" hidden="1" customHeight="1" x14ac:dyDescent="0.25">
      <c r="A103" s="11" t="s">
        <v>281</v>
      </c>
      <c r="B103" s="12" t="s">
        <v>282</v>
      </c>
      <c r="C103" s="32"/>
      <c r="D103" s="32"/>
      <c r="E103" s="32"/>
    </row>
    <row r="104" spans="1:5" s="13" customFormat="1" ht="35.25" hidden="1" customHeight="1" x14ac:dyDescent="0.25">
      <c r="A104" s="11" t="s">
        <v>283</v>
      </c>
      <c r="B104" s="12" t="s">
        <v>284</v>
      </c>
      <c r="C104" s="32"/>
      <c r="D104" s="32"/>
      <c r="E104" s="32"/>
    </row>
    <row r="105" spans="1:5" s="13" customFormat="1" ht="35.25" hidden="1" customHeight="1" x14ac:dyDescent="0.25">
      <c r="A105" s="11" t="s">
        <v>84</v>
      </c>
      <c r="B105" s="12" t="s">
        <v>83</v>
      </c>
      <c r="C105" s="32"/>
      <c r="D105" s="32"/>
      <c r="E105" s="32"/>
    </row>
    <row r="106" spans="1:5" s="13" customFormat="1" ht="32.25" hidden="1" customHeight="1" x14ac:dyDescent="0.25">
      <c r="A106" s="11" t="s">
        <v>82</v>
      </c>
      <c r="B106" s="12" t="s">
        <v>81</v>
      </c>
      <c r="C106" s="32">
        <v>45000</v>
      </c>
      <c r="D106" s="32">
        <v>45000</v>
      </c>
      <c r="E106" s="32">
        <v>45000</v>
      </c>
    </row>
    <row r="107" spans="1:5" s="13" customFormat="1" ht="35.25" hidden="1" customHeight="1" x14ac:dyDescent="0.25">
      <c r="A107" s="11" t="s">
        <v>219</v>
      </c>
      <c r="B107" s="12" t="s">
        <v>220</v>
      </c>
      <c r="C107" s="32"/>
      <c r="D107" s="32"/>
      <c r="E107" s="32"/>
    </row>
    <row r="108" spans="1:5" s="13" customFormat="1" ht="3" hidden="1" customHeight="1" x14ac:dyDescent="0.25">
      <c r="A108" s="11" t="s">
        <v>249</v>
      </c>
      <c r="B108" s="12" t="s">
        <v>285</v>
      </c>
      <c r="C108" s="32"/>
      <c r="D108" s="32"/>
      <c r="E108" s="32"/>
    </row>
    <row r="109" spans="1:5" s="7" customFormat="1" ht="33.75" customHeight="1" x14ac:dyDescent="0.25">
      <c r="A109" s="4" t="s">
        <v>76</v>
      </c>
      <c r="B109" s="8" t="s">
        <v>75</v>
      </c>
      <c r="C109" s="6">
        <f>SUM(C110:C117)</f>
        <v>423637.6</v>
      </c>
      <c r="D109" s="6">
        <f t="shared" ref="D109:E109" si="15">SUM(D110:D117)</f>
        <v>439351.6</v>
      </c>
      <c r="E109" s="6">
        <f t="shared" si="15"/>
        <v>452834.9</v>
      </c>
    </row>
    <row r="110" spans="1:5" ht="33" hidden="1" customHeight="1" x14ac:dyDescent="0.25">
      <c r="A110" s="9" t="s">
        <v>74</v>
      </c>
      <c r="B110" s="16" t="s">
        <v>73</v>
      </c>
      <c r="C110" s="62"/>
      <c r="D110" s="62"/>
      <c r="E110" s="62"/>
    </row>
    <row r="111" spans="1:5" ht="84" hidden="1" customHeight="1" x14ac:dyDescent="0.25">
      <c r="A111" s="9" t="s">
        <v>72</v>
      </c>
      <c r="B111" s="16" t="s">
        <v>71</v>
      </c>
      <c r="C111" s="62"/>
      <c r="D111" s="62"/>
      <c r="E111" s="62"/>
    </row>
    <row r="112" spans="1:5" ht="82.5" hidden="1" customHeight="1" x14ac:dyDescent="0.25">
      <c r="A112" s="9" t="s">
        <v>204</v>
      </c>
      <c r="B112" s="16" t="s">
        <v>203</v>
      </c>
      <c r="C112" s="62"/>
      <c r="D112" s="62"/>
      <c r="E112" s="62"/>
    </row>
    <row r="113" spans="1:5" ht="94.5" customHeight="1" x14ac:dyDescent="0.25">
      <c r="A113" s="9" t="s">
        <v>70</v>
      </c>
      <c r="B113" s="16" t="s">
        <v>69</v>
      </c>
      <c r="C113" s="62">
        <v>53637.599999999999</v>
      </c>
      <c r="D113" s="62">
        <v>49351.6</v>
      </c>
      <c r="E113" s="62">
        <v>42834.9</v>
      </c>
    </row>
    <row r="114" spans="1:5" ht="56.25" customHeight="1" x14ac:dyDescent="0.25">
      <c r="A114" s="9" t="s">
        <v>68</v>
      </c>
      <c r="B114" s="10" t="s">
        <v>67</v>
      </c>
      <c r="C114" s="62">
        <v>200000</v>
      </c>
      <c r="D114" s="62">
        <v>210000</v>
      </c>
      <c r="E114" s="62">
        <v>220000</v>
      </c>
    </row>
    <row r="115" spans="1:5" ht="55.5" customHeight="1" x14ac:dyDescent="0.25">
      <c r="A115" s="40" t="s">
        <v>259</v>
      </c>
      <c r="B115" s="10" t="s">
        <v>258</v>
      </c>
      <c r="C115" s="62">
        <v>20000</v>
      </c>
      <c r="D115" s="62">
        <v>20000</v>
      </c>
      <c r="E115" s="62">
        <v>20000</v>
      </c>
    </row>
    <row r="116" spans="1:5" ht="81" customHeight="1" x14ac:dyDescent="0.25">
      <c r="A116" s="9" t="s">
        <v>66</v>
      </c>
      <c r="B116" s="10" t="s">
        <v>65</v>
      </c>
      <c r="C116" s="62">
        <v>150000</v>
      </c>
      <c r="D116" s="62">
        <v>160000</v>
      </c>
      <c r="E116" s="62">
        <v>170000</v>
      </c>
    </row>
    <row r="117" spans="1:5" ht="51" hidden="1" customHeight="1" x14ac:dyDescent="0.25">
      <c r="A117" s="40" t="s">
        <v>251</v>
      </c>
      <c r="B117" s="10" t="s">
        <v>250</v>
      </c>
      <c r="C117" s="62"/>
      <c r="D117" s="62"/>
      <c r="E117" s="62"/>
    </row>
    <row r="118" spans="1:5" s="7" customFormat="1" ht="40.5" customHeight="1" x14ac:dyDescent="0.25">
      <c r="A118" s="4" t="s">
        <v>64</v>
      </c>
      <c r="B118" s="8" t="s">
        <v>63</v>
      </c>
      <c r="C118" s="63">
        <v>14000</v>
      </c>
      <c r="D118" s="63">
        <v>10000</v>
      </c>
      <c r="E118" s="63">
        <v>10000</v>
      </c>
    </row>
    <row r="119" spans="1:5" s="7" customFormat="1" ht="36" customHeight="1" x14ac:dyDescent="0.25">
      <c r="A119" s="4" t="s">
        <v>62</v>
      </c>
      <c r="B119" s="8" t="s">
        <v>61</v>
      </c>
      <c r="C119" s="6">
        <f>C120</f>
        <v>2000</v>
      </c>
      <c r="D119" s="6">
        <f t="shared" ref="D119:E119" si="16">D120</f>
        <v>2000</v>
      </c>
      <c r="E119" s="6">
        <f t="shared" si="16"/>
        <v>2000</v>
      </c>
    </row>
    <row r="120" spans="1:5" ht="39" customHeight="1" x14ac:dyDescent="0.25">
      <c r="A120" s="9" t="s">
        <v>59</v>
      </c>
      <c r="B120" s="10" t="s">
        <v>60</v>
      </c>
      <c r="C120" s="62">
        <f>SUM(C121:C121)</f>
        <v>2000</v>
      </c>
      <c r="D120" s="62">
        <f>SUM(D121:D121)</f>
        <v>2000</v>
      </c>
      <c r="E120" s="62">
        <f>SUM(E121:E121)</f>
        <v>2000</v>
      </c>
    </row>
    <row r="121" spans="1:5" s="13" customFormat="1" ht="52.5" customHeight="1" x14ac:dyDescent="0.25">
      <c r="A121" s="11" t="s">
        <v>58</v>
      </c>
      <c r="B121" s="12" t="s">
        <v>57</v>
      </c>
      <c r="C121" s="32">
        <v>2000</v>
      </c>
      <c r="D121" s="32">
        <v>2000</v>
      </c>
      <c r="E121" s="32">
        <v>2000</v>
      </c>
    </row>
    <row r="122" spans="1:5" s="7" customFormat="1" ht="37.5" customHeight="1" x14ac:dyDescent="0.25">
      <c r="A122" s="4" t="s">
        <v>56</v>
      </c>
      <c r="B122" s="5" t="s">
        <v>55</v>
      </c>
      <c r="C122" s="6">
        <f>C124+C164+C195+C210+C211+C212+C213+C217</f>
        <v>6156797.7812299998</v>
      </c>
      <c r="D122" s="6">
        <f t="shared" ref="D122:E122" si="17">D124+D164+D195+D210+D211+D212+D213+D217</f>
        <v>11184633.88053</v>
      </c>
      <c r="E122" s="6">
        <f t="shared" si="17"/>
        <v>7487475.9860000005</v>
      </c>
    </row>
    <row r="123" spans="1:5" s="7" customFormat="1" ht="46.5" customHeight="1" x14ac:dyDescent="0.25">
      <c r="A123" s="20" t="s">
        <v>54</v>
      </c>
      <c r="B123" s="5" t="s">
        <v>53</v>
      </c>
      <c r="C123" s="6">
        <f>C124+C164+C195</f>
        <v>6156797.7812299998</v>
      </c>
      <c r="D123" s="6">
        <f t="shared" ref="D123:E123" si="18">D124+D164+D195</f>
        <v>11184633.88053</v>
      </c>
      <c r="E123" s="6">
        <f t="shared" si="18"/>
        <v>7487475.9860000005</v>
      </c>
    </row>
    <row r="124" spans="1:5" s="7" customFormat="1" ht="42.75" customHeight="1" x14ac:dyDescent="0.25">
      <c r="A124" s="4" t="s">
        <v>52</v>
      </c>
      <c r="B124" s="8" t="s">
        <v>51</v>
      </c>
      <c r="C124" s="6">
        <f>C125+C127+C129+C130+C132+C133+C134+C135+C138+C142+C143+C145+C148</f>
        <v>3247174.54623</v>
      </c>
      <c r="D124" s="6">
        <f t="shared" ref="D124:E124" si="19">D125+D127+D129+D130+D132+D133+D134+D135+D138+D142+D143+D145+D148</f>
        <v>8770510.9175300002</v>
      </c>
      <c r="E124" s="6">
        <f t="shared" si="19"/>
        <v>5075206.2</v>
      </c>
    </row>
    <row r="125" spans="1:5" ht="99.75" customHeight="1" x14ac:dyDescent="0.25">
      <c r="A125" s="22" t="s">
        <v>50</v>
      </c>
      <c r="B125" s="23" t="s">
        <v>49</v>
      </c>
      <c r="C125" s="65">
        <f>SUM(C126:C126)</f>
        <v>30719.17</v>
      </c>
      <c r="D125" s="65">
        <f>SUM(D126:D126)</f>
        <v>0</v>
      </c>
      <c r="E125" s="65">
        <f>SUM(E126:E126)</f>
        <v>0</v>
      </c>
    </row>
    <row r="126" spans="1:5" s="13" customFormat="1" ht="53.25" customHeight="1" x14ac:dyDescent="0.25">
      <c r="A126" s="46"/>
      <c r="B126" s="41" t="s">
        <v>48</v>
      </c>
      <c r="C126" s="66">
        <v>30719.17</v>
      </c>
      <c r="D126" s="66">
        <v>0</v>
      </c>
      <c r="E126" s="66">
        <v>0</v>
      </c>
    </row>
    <row r="127" spans="1:5" ht="97.5" customHeight="1" x14ac:dyDescent="0.25">
      <c r="A127" s="25" t="s">
        <v>47</v>
      </c>
      <c r="B127" s="23" t="s">
        <v>46</v>
      </c>
      <c r="C127" s="67">
        <f>C128</f>
        <v>559095.31623</v>
      </c>
      <c r="D127" s="67">
        <f t="shared" ref="D127:E127" si="20">D128</f>
        <v>949993.70753000001</v>
      </c>
      <c r="E127" s="67">
        <f t="shared" si="20"/>
        <v>0</v>
      </c>
    </row>
    <row r="128" spans="1:5" s="13" customFormat="1" ht="54" customHeight="1" x14ac:dyDescent="0.25">
      <c r="A128" s="42"/>
      <c r="B128" s="47" t="s">
        <v>305</v>
      </c>
      <c r="C128" s="68">
        <f>61968.03172+386292.22112+110835.06339</f>
        <v>559095.31623</v>
      </c>
      <c r="D128" s="68">
        <v>949993.70753000001</v>
      </c>
      <c r="E128" s="68">
        <v>0</v>
      </c>
    </row>
    <row r="129" spans="1:5" ht="49.5" customHeight="1" x14ac:dyDescent="0.25">
      <c r="A129" s="40" t="s">
        <v>314</v>
      </c>
      <c r="B129" s="23" t="s">
        <v>315</v>
      </c>
      <c r="C129" s="67">
        <v>0</v>
      </c>
      <c r="D129" s="67">
        <v>2835712.98</v>
      </c>
      <c r="E129" s="67">
        <v>3460515.08</v>
      </c>
    </row>
    <row r="130" spans="1:5" ht="54" customHeight="1" x14ac:dyDescent="0.25">
      <c r="A130" s="40" t="s">
        <v>45</v>
      </c>
      <c r="B130" s="43" t="s">
        <v>44</v>
      </c>
      <c r="C130" s="65">
        <f>SUM(C131)</f>
        <v>0</v>
      </c>
      <c r="D130" s="65">
        <f t="shared" ref="D130:E130" si="21">SUM(D131)</f>
        <v>0</v>
      </c>
      <c r="E130" s="65">
        <f t="shared" si="21"/>
        <v>12134.8</v>
      </c>
    </row>
    <row r="131" spans="1:5" s="13" customFormat="1" ht="57" customHeight="1" x14ac:dyDescent="0.25">
      <c r="A131" s="42"/>
      <c r="B131" s="41" t="s">
        <v>263</v>
      </c>
      <c r="C131" s="69">
        <f>271-271</f>
        <v>0</v>
      </c>
      <c r="D131" s="69">
        <f>2048-2048</f>
        <v>0</v>
      </c>
      <c r="E131" s="69">
        <f>11846+288.8</f>
        <v>12134.8</v>
      </c>
    </row>
    <row r="132" spans="1:5" ht="78.75" customHeight="1" x14ac:dyDescent="0.25">
      <c r="A132" s="40" t="s">
        <v>43</v>
      </c>
      <c r="B132" s="43" t="s">
        <v>42</v>
      </c>
      <c r="C132" s="67">
        <f>74093.5-561.5</f>
        <v>73532</v>
      </c>
      <c r="D132" s="67">
        <f>73261.5-259.4</f>
        <v>73002.100000000006</v>
      </c>
      <c r="E132" s="67">
        <f>71468.1</f>
        <v>71468.100000000006</v>
      </c>
    </row>
    <row r="133" spans="1:5" ht="72.75" customHeight="1" x14ac:dyDescent="0.25">
      <c r="A133" s="40" t="s">
        <v>316</v>
      </c>
      <c r="B133" s="43" t="s">
        <v>317</v>
      </c>
      <c r="C133" s="65">
        <v>109660.62</v>
      </c>
      <c r="D133" s="65">
        <v>52949.37</v>
      </c>
      <c r="E133" s="65">
        <v>0</v>
      </c>
    </row>
    <row r="134" spans="1:5" ht="44.25" customHeight="1" x14ac:dyDescent="0.25">
      <c r="A134" s="40" t="s">
        <v>41</v>
      </c>
      <c r="B134" s="43" t="s">
        <v>40</v>
      </c>
      <c r="C134" s="65">
        <f>6689.4+7.7</f>
        <v>6697.0999999999995</v>
      </c>
      <c r="D134" s="65">
        <f>9815.4+40.4</f>
        <v>9855.7999999999993</v>
      </c>
      <c r="E134" s="65">
        <v>5607.2</v>
      </c>
    </row>
    <row r="135" spans="1:5" ht="40.5" customHeight="1" x14ac:dyDescent="0.25">
      <c r="A135" s="40" t="s">
        <v>39</v>
      </c>
      <c r="B135" s="45" t="s">
        <v>38</v>
      </c>
      <c r="C135" s="65">
        <f>SUM(C136:C137)</f>
        <v>5410.19</v>
      </c>
      <c r="D135" s="65">
        <f>SUM(D136:D137)</f>
        <v>480.19</v>
      </c>
      <c r="E135" s="65">
        <f>SUM(E136:E137)</f>
        <v>5353.78</v>
      </c>
    </row>
    <row r="136" spans="1:5" s="13" customFormat="1" ht="67.5" customHeight="1" x14ac:dyDescent="0.25">
      <c r="A136" s="42"/>
      <c r="B136" s="41" t="s">
        <v>311</v>
      </c>
      <c r="C136" s="66">
        <f>457.77+12.42</f>
        <v>470.19</v>
      </c>
      <c r="D136" s="66">
        <f>469.9+10.29</f>
        <v>480.19</v>
      </c>
      <c r="E136" s="66">
        <f>474.78</f>
        <v>474.78</v>
      </c>
    </row>
    <row r="137" spans="1:5" s="13" customFormat="1" ht="57" customHeight="1" x14ac:dyDescent="0.25">
      <c r="A137" s="42"/>
      <c r="B137" s="37" t="s">
        <v>340</v>
      </c>
      <c r="C137" s="66">
        <v>4940</v>
      </c>
      <c r="D137" s="66">
        <v>0</v>
      </c>
      <c r="E137" s="66">
        <v>4879</v>
      </c>
    </row>
    <row r="138" spans="1:5" ht="50.25" customHeight="1" x14ac:dyDescent="0.25">
      <c r="A138" s="40" t="s">
        <v>37</v>
      </c>
      <c r="B138" s="43" t="s">
        <v>36</v>
      </c>
      <c r="C138" s="65">
        <f>SUM(C139:C141)</f>
        <v>13456.42</v>
      </c>
      <c r="D138" s="65">
        <f>SUM(D139:D141)</f>
        <v>136996.23000000001</v>
      </c>
      <c r="E138" s="65">
        <f>SUM(E139:E141)</f>
        <v>168923.15</v>
      </c>
    </row>
    <row r="139" spans="1:5" s="13" customFormat="1" ht="54.75" customHeight="1" x14ac:dyDescent="0.25">
      <c r="A139" s="42"/>
      <c r="B139" s="41" t="s">
        <v>223</v>
      </c>
      <c r="C139" s="66">
        <v>0</v>
      </c>
      <c r="D139" s="66">
        <v>11291.63</v>
      </c>
      <c r="E139" s="66">
        <f>100706.95+68216.2</f>
        <v>168923.15</v>
      </c>
    </row>
    <row r="140" spans="1:5" s="13" customFormat="1" ht="68.25" customHeight="1" x14ac:dyDescent="0.25">
      <c r="A140" s="42"/>
      <c r="B140" s="41" t="s">
        <v>252</v>
      </c>
      <c r="C140" s="66">
        <v>8799.32</v>
      </c>
      <c r="D140" s="66">
        <v>125704.6</v>
      </c>
      <c r="E140" s="66">
        <v>0</v>
      </c>
    </row>
    <row r="141" spans="1:5" s="13" customFormat="1" ht="39" customHeight="1" x14ac:dyDescent="0.25">
      <c r="A141" s="42"/>
      <c r="B141" s="41" t="s">
        <v>286</v>
      </c>
      <c r="C141" s="66">
        <v>4657.1000000000004</v>
      </c>
      <c r="D141" s="66">
        <v>0</v>
      </c>
      <c r="E141" s="66">
        <v>0</v>
      </c>
    </row>
    <row r="142" spans="1:5" ht="57" customHeight="1" x14ac:dyDescent="0.25">
      <c r="A142" s="61" t="s">
        <v>338</v>
      </c>
      <c r="B142" s="45" t="s">
        <v>339</v>
      </c>
      <c r="C142" s="65">
        <v>3449</v>
      </c>
      <c r="D142" s="65">
        <v>0</v>
      </c>
      <c r="E142" s="65">
        <v>0</v>
      </c>
    </row>
    <row r="143" spans="1:5" ht="42.75" customHeight="1" x14ac:dyDescent="0.25">
      <c r="A143" s="40" t="s">
        <v>35</v>
      </c>
      <c r="B143" s="43" t="s">
        <v>34</v>
      </c>
      <c r="C143" s="65">
        <f t="shared" ref="C143:E143" si="22">SUM(C144:C144)</f>
        <v>2152.71</v>
      </c>
      <c r="D143" s="65">
        <f t="shared" si="22"/>
        <v>0</v>
      </c>
      <c r="E143" s="65">
        <f t="shared" si="22"/>
        <v>0</v>
      </c>
    </row>
    <row r="144" spans="1:5" s="13" customFormat="1" ht="49.5" customHeight="1" x14ac:dyDescent="0.25">
      <c r="A144" s="42"/>
      <c r="B144" s="41" t="s">
        <v>287</v>
      </c>
      <c r="C144" s="66">
        <v>2152.71</v>
      </c>
      <c r="D144" s="66">
        <v>0</v>
      </c>
      <c r="E144" s="66">
        <v>0</v>
      </c>
    </row>
    <row r="145" spans="1:5" ht="126.75" customHeight="1" x14ac:dyDescent="0.25">
      <c r="A145" s="40" t="s">
        <v>33</v>
      </c>
      <c r="B145" s="43" t="s">
        <v>347</v>
      </c>
      <c r="C145" s="67">
        <f t="shared" ref="C145:E145" si="23">C147</f>
        <v>445198.72</v>
      </c>
      <c r="D145" s="67">
        <f t="shared" si="23"/>
        <v>0</v>
      </c>
      <c r="E145" s="67">
        <f t="shared" si="23"/>
        <v>0</v>
      </c>
    </row>
    <row r="146" spans="1:5" ht="131.25" customHeight="1" x14ac:dyDescent="0.25">
      <c r="A146" s="56" t="s">
        <v>344</v>
      </c>
      <c r="B146" s="57" t="s">
        <v>347</v>
      </c>
      <c r="C146" s="67">
        <f t="shared" ref="C146:E146" si="24">C147</f>
        <v>445198.72</v>
      </c>
      <c r="D146" s="67">
        <f t="shared" si="24"/>
        <v>0</v>
      </c>
      <c r="E146" s="67">
        <f t="shared" si="24"/>
        <v>0</v>
      </c>
    </row>
    <row r="147" spans="1:5" ht="69.75" customHeight="1" x14ac:dyDescent="0.25">
      <c r="A147" s="40"/>
      <c r="B147" s="73" t="s">
        <v>366</v>
      </c>
      <c r="C147" s="69">
        <v>445198.72</v>
      </c>
      <c r="D147" s="69">
        <v>0</v>
      </c>
      <c r="E147" s="69">
        <v>0</v>
      </c>
    </row>
    <row r="148" spans="1:5" ht="41.25" customHeight="1" x14ac:dyDescent="0.25">
      <c r="A148" s="40" t="s">
        <v>32</v>
      </c>
      <c r="B148" s="23" t="s">
        <v>31</v>
      </c>
      <c r="C148" s="67">
        <f>SUM(C149:C163)</f>
        <v>1997803.3</v>
      </c>
      <c r="D148" s="67">
        <f>SUM(D149:D162)</f>
        <v>4711520.54</v>
      </c>
      <c r="E148" s="67">
        <f>SUM(E149:E162)</f>
        <v>1351204.09</v>
      </c>
    </row>
    <row r="149" spans="1:5" s="13" customFormat="1" ht="60.75" customHeight="1" x14ac:dyDescent="0.25">
      <c r="A149" s="42"/>
      <c r="B149" s="41" t="s">
        <v>288</v>
      </c>
      <c r="C149" s="66">
        <v>4516</v>
      </c>
      <c r="D149" s="66">
        <v>4752</v>
      </c>
      <c r="E149" s="66">
        <v>0</v>
      </c>
    </row>
    <row r="150" spans="1:5" s="13" customFormat="1" ht="67.5" customHeight="1" x14ac:dyDescent="0.25">
      <c r="A150" s="42"/>
      <c r="B150" s="41" t="s">
        <v>262</v>
      </c>
      <c r="C150" s="66">
        <v>1611.56</v>
      </c>
      <c r="D150" s="66">
        <v>1682.47</v>
      </c>
      <c r="E150" s="66">
        <v>1753.14</v>
      </c>
    </row>
    <row r="151" spans="1:5" s="13" customFormat="1" ht="55.5" customHeight="1" x14ac:dyDescent="0.25">
      <c r="A151" s="42"/>
      <c r="B151" s="41" t="s">
        <v>261</v>
      </c>
      <c r="C151" s="66">
        <v>30720</v>
      </c>
      <c r="D151" s="66">
        <v>0</v>
      </c>
      <c r="E151" s="66">
        <v>0</v>
      </c>
    </row>
    <row r="152" spans="1:5" s="13" customFormat="1" ht="52.5" customHeight="1" x14ac:dyDescent="0.25">
      <c r="A152" s="42"/>
      <c r="B152" s="41" t="s">
        <v>342</v>
      </c>
      <c r="C152" s="66">
        <v>31634.880000000001</v>
      </c>
      <c r="D152" s="66">
        <v>0</v>
      </c>
      <c r="E152" s="66">
        <v>0</v>
      </c>
    </row>
    <row r="153" spans="1:5" s="13" customFormat="1" ht="61.5" customHeight="1" x14ac:dyDescent="0.25">
      <c r="A153" s="42"/>
      <c r="B153" s="41" t="s">
        <v>214</v>
      </c>
      <c r="C153" s="66">
        <v>46241.4</v>
      </c>
      <c r="D153" s="66">
        <v>45970.6</v>
      </c>
      <c r="E153" s="66">
        <v>45970.6</v>
      </c>
    </row>
    <row r="154" spans="1:5" s="13" customFormat="1" ht="38.25" customHeight="1" x14ac:dyDescent="0.25">
      <c r="A154" s="42"/>
      <c r="B154" s="41" t="s">
        <v>215</v>
      </c>
      <c r="C154" s="66">
        <v>6405</v>
      </c>
      <c r="D154" s="66">
        <v>6670</v>
      </c>
      <c r="E154" s="66">
        <v>6722</v>
      </c>
    </row>
    <row r="155" spans="1:5" s="13" customFormat="1" ht="42" customHeight="1" x14ac:dyDescent="0.25">
      <c r="A155" s="42"/>
      <c r="B155" s="41" t="s">
        <v>341</v>
      </c>
      <c r="C155" s="66">
        <v>17288.38</v>
      </c>
      <c r="D155" s="66">
        <v>148555</v>
      </c>
      <c r="E155" s="66">
        <v>191845</v>
      </c>
    </row>
    <row r="156" spans="1:5" s="13" customFormat="1" ht="54.75" customHeight="1" x14ac:dyDescent="0.25">
      <c r="A156" s="24"/>
      <c r="B156" s="37" t="s">
        <v>306</v>
      </c>
      <c r="C156" s="66">
        <f>166393.56+57498.04</f>
        <v>223891.6</v>
      </c>
      <c r="D156" s="66">
        <f>131753.4+701416.2</f>
        <v>833169.6</v>
      </c>
      <c r="E156" s="66">
        <f>62320.2</f>
        <v>62320.2</v>
      </c>
    </row>
    <row r="157" spans="1:5" s="13" customFormat="1" ht="50.25" customHeight="1" x14ac:dyDescent="0.25">
      <c r="A157" s="24"/>
      <c r="B157" s="47" t="s">
        <v>343</v>
      </c>
      <c r="C157" s="32">
        <f>672971.76+137492.39+320586.96-90524.31</f>
        <v>1040526.8</v>
      </c>
      <c r="D157" s="32">
        <f>505501.77-109645.43+3346336.41-81471.88</f>
        <v>3660720.87</v>
      </c>
      <c r="E157" s="32">
        <f>120628.05+911965.1</f>
        <v>1032593.15</v>
      </c>
    </row>
    <row r="158" spans="1:5" s="13" customFormat="1" ht="49.5" customHeight="1" x14ac:dyDescent="0.25">
      <c r="A158" s="24"/>
      <c r="B158" s="37" t="s">
        <v>307</v>
      </c>
      <c r="C158" s="66">
        <f>501744.85+25576.97</f>
        <v>527321.81999999995</v>
      </c>
      <c r="D158" s="66">
        <v>0</v>
      </c>
      <c r="E158" s="66">
        <v>0</v>
      </c>
    </row>
    <row r="159" spans="1:5" s="13" customFormat="1" ht="43.5" customHeight="1" x14ac:dyDescent="0.25">
      <c r="A159" s="24"/>
      <c r="B159" s="37" t="s">
        <v>308</v>
      </c>
      <c r="C159" s="66">
        <f>19442.32+5713.54</f>
        <v>25155.86</v>
      </c>
      <c r="D159" s="66">
        <v>0</v>
      </c>
      <c r="E159" s="66">
        <v>0</v>
      </c>
    </row>
    <row r="160" spans="1:5" s="13" customFormat="1" ht="36.75" customHeight="1" x14ac:dyDescent="0.25">
      <c r="A160" s="24"/>
      <c r="B160" s="37" t="s">
        <v>318</v>
      </c>
      <c r="C160" s="66">
        <v>32490</v>
      </c>
      <c r="D160" s="66">
        <v>0</v>
      </c>
      <c r="E160" s="66">
        <v>0</v>
      </c>
    </row>
    <row r="161" spans="1:5" s="13" customFormat="1" ht="42" customHeight="1" x14ac:dyDescent="0.25">
      <c r="A161" s="24"/>
      <c r="B161" s="37" t="s">
        <v>319</v>
      </c>
      <c r="C161" s="66">
        <v>10000</v>
      </c>
      <c r="D161" s="66">
        <v>10000</v>
      </c>
      <c r="E161" s="66">
        <v>10000</v>
      </c>
    </row>
    <row r="162" spans="1:5" s="13" customFormat="1" ht="33.75" hidden="1" customHeight="1" x14ac:dyDescent="0.25">
      <c r="A162" s="24"/>
      <c r="B162" s="41"/>
      <c r="C162" s="66"/>
      <c r="D162" s="66"/>
      <c r="E162" s="66"/>
    </row>
    <row r="163" spans="1:5" s="13" customFormat="1" ht="3" hidden="1" customHeight="1" x14ac:dyDescent="0.25">
      <c r="A163" s="24"/>
      <c r="B163" s="37"/>
      <c r="C163" s="66"/>
      <c r="D163" s="66"/>
      <c r="E163" s="66"/>
    </row>
    <row r="164" spans="1:5" s="7" customFormat="1" ht="42" customHeight="1" x14ac:dyDescent="0.25">
      <c r="A164" s="4" t="s">
        <v>30</v>
      </c>
      <c r="B164" s="8" t="s">
        <v>29</v>
      </c>
      <c r="C164" s="6">
        <f>C165+C179+C182+C183+C184+C185+C186+C187+C188+C189</f>
        <v>2191896.2749999999</v>
      </c>
      <c r="D164" s="6">
        <f t="shared" ref="D164:E164" si="25">D165+D179+D182+D183+D184+D185+D186+D187+D188+D189</f>
        <v>2194027.8029999998</v>
      </c>
      <c r="E164" s="6">
        <f t="shared" si="25"/>
        <v>2192059.6260000002</v>
      </c>
    </row>
    <row r="165" spans="1:5" ht="41.25" customHeight="1" x14ac:dyDescent="0.25">
      <c r="A165" s="9" t="s">
        <v>28</v>
      </c>
      <c r="B165" s="30" t="s">
        <v>27</v>
      </c>
      <c r="C165" s="70">
        <f>SUM(C166:C178)</f>
        <v>46675.240000000005</v>
      </c>
      <c r="D165" s="70">
        <f t="shared" ref="D165:E165" si="26">SUM(D166:D178)</f>
        <v>46732.229999999996</v>
      </c>
      <c r="E165" s="70">
        <f t="shared" si="26"/>
        <v>46793.229999999996</v>
      </c>
    </row>
    <row r="166" spans="1:5" s="13" customFormat="1" ht="55.5" customHeight="1" x14ac:dyDescent="0.25">
      <c r="A166" s="11"/>
      <c r="B166" s="37" t="s">
        <v>216</v>
      </c>
      <c r="C166" s="32">
        <v>5811</v>
      </c>
      <c r="D166" s="32">
        <v>5811</v>
      </c>
      <c r="E166" s="32">
        <v>5811</v>
      </c>
    </row>
    <row r="167" spans="1:5" s="13" customFormat="1" ht="68.25" customHeight="1" x14ac:dyDescent="0.25">
      <c r="A167" s="11"/>
      <c r="B167" s="37" t="s">
        <v>199</v>
      </c>
      <c r="C167" s="32">
        <v>8579</v>
      </c>
      <c r="D167" s="32">
        <v>8635</v>
      </c>
      <c r="E167" s="32">
        <v>8694</v>
      </c>
    </row>
    <row r="168" spans="1:5" s="13" customFormat="1" ht="68.25" hidden="1" customHeight="1" x14ac:dyDescent="0.25">
      <c r="A168" s="29"/>
      <c r="B168" s="37" t="s">
        <v>260</v>
      </c>
      <c r="C168" s="58"/>
      <c r="D168" s="58"/>
      <c r="E168" s="58"/>
    </row>
    <row r="169" spans="1:5" s="13" customFormat="1" ht="54" customHeight="1" x14ac:dyDescent="0.25">
      <c r="A169" s="11"/>
      <c r="B169" s="37" t="s">
        <v>253</v>
      </c>
      <c r="C169" s="58">
        <v>22</v>
      </c>
      <c r="D169" s="58">
        <v>22</v>
      </c>
      <c r="E169" s="58">
        <v>22</v>
      </c>
    </row>
    <row r="170" spans="1:5" s="13" customFormat="1" ht="66.75" hidden="1" customHeight="1" x14ac:dyDescent="0.25">
      <c r="A170" s="11"/>
      <c r="B170" s="41" t="s">
        <v>310</v>
      </c>
      <c r="C170" s="32"/>
      <c r="D170" s="32"/>
      <c r="E170" s="32"/>
    </row>
    <row r="171" spans="1:5" s="13" customFormat="1" ht="56.25" customHeight="1" x14ac:dyDescent="0.25">
      <c r="A171" s="11"/>
      <c r="B171" s="37" t="s">
        <v>26</v>
      </c>
      <c r="C171" s="32">
        <v>1342</v>
      </c>
      <c r="D171" s="32">
        <v>1343</v>
      </c>
      <c r="E171" s="32">
        <v>1345</v>
      </c>
    </row>
    <row r="172" spans="1:5" s="13" customFormat="1" ht="186" hidden="1" customHeight="1" x14ac:dyDescent="0.25">
      <c r="A172" s="11"/>
      <c r="B172" s="37" t="s">
        <v>25</v>
      </c>
      <c r="C172" s="32"/>
      <c r="D172" s="32"/>
      <c r="E172" s="32"/>
    </row>
    <row r="173" spans="1:5" s="13" customFormat="1" ht="64.5" hidden="1" customHeight="1" x14ac:dyDescent="0.25">
      <c r="A173" s="11"/>
      <c r="B173" s="37" t="s">
        <v>254</v>
      </c>
      <c r="C173" s="32"/>
      <c r="D173" s="32"/>
      <c r="E173" s="32"/>
    </row>
    <row r="174" spans="1:5" s="13" customFormat="1" ht="48.75" hidden="1" customHeight="1" x14ac:dyDescent="0.25">
      <c r="A174" s="11"/>
      <c r="B174" s="37" t="s">
        <v>255</v>
      </c>
      <c r="C174" s="32"/>
      <c r="D174" s="32"/>
      <c r="E174" s="32"/>
    </row>
    <row r="175" spans="1:5" s="13" customFormat="1" ht="76.5" customHeight="1" x14ac:dyDescent="0.25">
      <c r="A175" s="11"/>
      <c r="B175" s="37" t="s">
        <v>200</v>
      </c>
      <c r="C175" s="32">
        <v>2299</v>
      </c>
      <c r="D175" s="32">
        <v>2299</v>
      </c>
      <c r="E175" s="32">
        <v>2299</v>
      </c>
    </row>
    <row r="176" spans="1:5" s="13" customFormat="1" ht="6.75" hidden="1" customHeight="1" x14ac:dyDescent="0.25">
      <c r="A176" s="11"/>
      <c r="B176" s="37" t="s">
        <v>231</v>
      </c>
      <c r="C176" s="32"/>
      <c r="D176" s="32"/>
      <c r="E176" s="32"/>
    </row>
    <row r="177" spans="1:5" s="13" customFormat="1" ht="101.25" customHeight="1" x14ac:dyDescent="0.25">
      <c r="A177" s="11"/>
      <c r="B177" s="37" t="s">
        <v>345</v>
      </c>
      <c r="C177" s="32">
        <v>617.24</v>
      </c>
      <c r="D177" s="32">
        <v>617.23</v>
      </c>
      <c r="E177" s="32">
        <v>617.23</v>
      </c>
    </row>
    <row r="178" spans="1:5" s="13" customFormat="1" ht="78" customHeight="1" x14ac:dyDescent="0.25">
      <c r="A178" s="11"/>
      <c r="B178" s="51" t="s">
        <v>310</v>
      </c>
      <c r="C178" s="32">
        <v>28005</v>
      </c>
      <c r="D178" s="32">
        <v>28005</v>
      </c>
      <c r="E178" s="32">
        <v>28005</v>
      </c>
    </row>
    <row r="179" spans="1:5" ht="82.5" customHeight="1" x14ac:dyDescent="0.25">
      <c r="A179" s="9" t="s">
        <v>24</v>
      </c>
      <c r="B179" s="21" t="s">
        <v>22</v>
      </c>
      <c r="C179" s="62">
        <f t="shared" ref="C179:E179" si="27">SUM(C180:C181)</f>
        <v>30452</v>
      </c>
      <c r="D179" s="62">
        <f t="shared" si="27"/>
        <v>30452</v>
      </c>
      <c r="E179" s="62">
        <f t="shared" si="27"/>
        <v>30452</v>
      </c>
    </row>
    <row r="180" spans="1:5" s="13" customFormat="1" ht="73.5" customHeight="1" x14ac:dyDescent="0.25">
      <c r="A180" s="11" t="s">
        <v>23</v>
      </c>
      <c r="B180" s="34" t="s">
        <v>212</v>
      </c>
      <c r="C180" s="32">
        <v>28424</v>
      </c>
      <c r="D180" s="32">
        <v>28424</v>
      </c>
      <c r="E180" s="32">
        <v>28424</v>
      </c>
    </row>
    <row r="181" spans="1:5" s="13" customFormat="1" ht="84.75" customHeight="1" x14ac:dyDescent="0.25">
      <c r="A181" s="11" t="s">
        <v>21</v>
      </c>
      <c r="B181" s="34" t="s">
        <v>213</v>
      </c>
      <c r="C181" s="32">
        <v>2028</v>
      </c>
      <c r="D181" s="32">
        <v>2028</v>
      </c>
      <c r="E181" s="32">
        <v>2028</v>
      </c>
    </row>
    <row r="182" spans="1:5" ht="71.25" customHeight="1" x14ac:dyDescent="0.25">
      <c r="A182" s="9" t="s">
        <v>20</v>
      </c>
      <c r="B182" s="21" t="s">
        <v>19</v>
      </c>
      <c r="C182" s="67">
        <v>3984</v>
      </c>
      <c r="D182" s="67">
        <v>3984</v>
      </c>
      <c r="E182" s="67">
        <v>3984</v>
      </c>
    </row>
    <row r="183" spans="1:5" ht="65.25" customHeight="1" x14ac:dyDescent="0.25">
      <c r="A183" s="9" t="s">
        <v>18</v>
      </c>
      <c r="B183" s="21" t="s">
        <v>17</v>
      </c>
      <c r="C183" s="67">
        <v>3.5000000000000003E-2</v>
      </c>
      <c r="D183" s="67">
        <v>2074.5729999999999</v>
      </c>
      <c r="E183" s="67">
        <v>45.396000000000001</v>
      </c>
    </row>
    <row r="184" spans="1:5" ht="99.75" hidden="1" customHeight="1" x14ac:dyDescent="0.25">
      <c r="A184" s="9" t="s">
        <v>291</v>
      </c>
      <c r="B184" s="21" t="s">
        <v>289</v>
      </c>
      <c r="C184" s="65"/>
      <c r="D184" s="65"/>
      <c r="E184" s="65"/>
    </row>
    <row r="185" spans="1:5" ht="66.75" hidden="1" customHeight="1" x14ac:dyDescent="0.25">
      <c r="A185" s="9" t="s">
        <v>257</v>
      </c>
      <c r="B185" s="21" t="s">
        <v>256</v>
      </c>
      <c r="C185" s="65"/>
      <c r="D185" s="65"/>
      <c r="E185" s="65"/>
    </row>
    <row r="186" spans="1:5" ht="66.75" hidden="1" customHeight="1" x14ac:dyDescent="0.25">
      <c r="A186" s="9" t="s">
        <v>292</v>
      </c>
      <c r="B186" s="21" t="s">
        <v>290</v>
      </c>
      <c r="C186" s="65"/>
      <c r="D186" s="65"/>
      <c r="E186" s="65"/>
    </row>
    <row r="187" spans="1:5" ht="62.25" hidden="1" customHeight="1" x14ac:dyDescent="0.25">
      <c r="A187" s="40" t="s">
        <v>264</v>
      </c>
      <c r="B187" s="21" t="s">
        <v>265</v>
      </c>
      <c r="C187" s="65"/>
      <c r="D187" s="65"/>
      <c r="E187" s="65"/>
    </row>
    <row r="188" spans="1:5" ht="50.25" hidden="1" customHeight="1" x14ac:dyDescent="0.25">
      <c r="A188" s="9" t="s">
        <v>16</v>
      </c>
      <c r="B188" s="21" t="s">
        <v>15</v>
      </c>
      <c r="C188" s="65"/>
      <c r="D188" s="65"/>
      <c r="E188" s="65"/>
    </row>
    <row r="189" spans="1:5" ht="43.5" customHeight="1" x14ac:dyDescent="0.25">
      <c r="A189" s="9" t="s">
        <v>14</v>
      </c>
      <c r="B189" s="21" t="s">
        <v>13</v>
      </c>
      <c r="C189" s="67">
        <f>SUM(C190:C194)</f>
        <v>2110785</v>
      </c>
      <c r="D189" s="67">
        <f t="shared" ref="D189:E189" si="28">SUM(D190:D194)</f>
        <v>2110785</v>
      </c>
      <c r="E189" s="67">
        <f t="shared" si="28"/>
        <v>2110785</v>
      </c>
    </row>
    <row r="190" spans="1:5" s="26" customFormat="1" ht="190.5" customHeight="1" x14ac:dyDescent="0.25">
      <c r="A190" s="11"/>
      <c r="B190" s="36" t="s">
        <v>299</v>
      </c>
      <c r="C190" s="69">
        <f>2004534+78588</f>
        <v>2083122</v>
      </c>
      <c r="D190" s="69">
        <f t="shared" ref="D190:E190" si="29">2004534+78588</f>
        <v>2083122</v>
      </c>
      <c r="E190" s="69">
        <f t="shared" si="29"/>
        <v>2083122</v>
      </c>
    </row>
    <row r="191" spans="1:5" s="26" customFormat="1" ht="98.25" customHeight="1" x14ac:dyDescent="0.25">
      <c r="A191" s="11"/>
      <c r="B191" s="36" t="s">
        <v>325</v>
      </c>
      <c r="C191" s="69">
        <v>6313</v>
      </c>
      <c r="D191" s="69">
        <v>6313</v>
      </c>
      <c r="E191" s="69">
        <v>6313</v>
      </c>
    </row>
    <row r="192" spans="1:5" s="26" customFormat="1" ht="56.25" customHeight="1" x14ac:dyDescent="0.25">
      <c r="A192" s="11"/>
      <c r="B192" s="36" t="s">
        <v>326</v>
      </c>
      <c r="C192" s="69">
        <v>10180</v>
      </c>
      <c r="D192" s="69">
        <v>10180</v>
      </c>
      <c r="E192" s="69">
        <v>10180</v>
      </c>
    </row>
    <row r="193" spans="1:5" s="26" customFormat="1" ht="233.25" customHeight="1" x14ac:dyDescent="0.25">
      <c r="A193" s="11"/>
      <c r="B193" s="36" t="s">
        <v>300</v>
      </c>
      <c r="C193" s="69">
        <f>11109-352</f>
        <v>10757</v>
      </c>
      <c r="D193" s="69">
        <f t="shared" ref="D193:E193" si="30">11109-352</f>
        <v>10757</v>
      </c>
      <c r="E193" s="69">
        <f t="shared" si="30"/>
        <v>10757</v>
      </c>
    </row>
    <row r="194" spans="1:5" s="26" customFormat="1" ht="85.5" customHeight="1" x14ac:dyDescent="0.25">
      <c r="A194" s="11"/>
      <c r="B194" s="36" t="s">
        <v>327</v>
      </c>
      <c r="C194" s="69">
        <v>413</v>
      </c>
      <c r="D194" s="69">
        <v>413</v>
      </c>
      <c r="E194" s="69">
        <v>413</v>
      </c>
    </row>
    <row r="195" spans="1:5" s="7" customFormat="1" ht="37.5" customHeight="1" x14ac:dyDescent="0.25">
      <c r="A195" s="4" t="s">
        <v>12</v>
      </c>
      <c r="B195" s="8" t="s">
        <v>11</v>
      </c>
      <c r="C195" s="63">
        <f>C196+C197+C198+C199+C202</f>
        <v>717726.96000000008</v>
      </c>
      <c r="D195" s="63">
        <f t="shared" ref="D195:E195" si="31">D196+D197+D198+D199+D202</f>
        <v>220095.16</v>
      </c>
      <c r="E195" s="63">
        <f t="shared" si="31"/>
        <v>220210.16</v>
      </c>
    </row>
    <row r="196" spans="1:5" s="7" customFormat="1" ht="144.75" customHeight="1" x14ac:dyDescent="0.25">
      <c r="A196" s="9" t="s">
        <v>337</v>
      </c>
      <c r="B196" s="21" t="s">
        <v>336</v>
      </c>
      <c r="C196" s="67">
        <v>1406.16</v>
      </c>
      <c r="D196" s="67">
        <v>1406.16</v>
      </c>
      <c r="E196" s="67">
        <v>1406.16</v>
      </c>
    </row>
    <row r="197" spans="1:5" ht="87.75" customHeight="1" x14ac:dyDescent="0.25">
      <c r="A197" s="9" t="s">
        <v>294</v>
      </c>
      <c r="B197" s="21" t="s">
        <v>293</v>
      </c>
      <c r="C197" s="67">
        <f>4607.6+1695.4</f>
        <v>6303</v>
      </c>
      <c r="D197" s="67">
        <f>5569.8+828.2</f>
        <v>6398</v>
      </c>
      <c r="E197" s="67">
        <v>6513</v>
      </c>
    </row>
    <row r="198" spans="1:5" ht="114.75" customHeight="1" x14ac:dyDescent="0.25">
      <c r="A198" s="9" t="s">
        <v>320</v>
      </c>
      <c r="B198" s="21" t="s">
        <v>324</v>
      </c>
      <c r="C198" s="67">
        <f>45700+47263</f>
        <v>92963</v>
      </c>
      <c r="D198" s="67">
        <f>45700+47263</f>
        <v>92963</v>
      </c>
      <c r="E198" s="67">
        <v>92963</v>
      </c>
    </row>
    <row r="199" spans="1:5" ht="33.75" hidden="1" customHeight="1" x14ac:dyDescent="0.25">
      <c r="A199" s="9" t="s">
        <v>224</v>
      </c>
      <c r="B199" s="21" t="s">
        <v>225</v>
      </c>
      <c r="C199" s="64">
        <f>SUM(C200:C201)</f>
        <v>0</v>
      </c>
      <c r="D199" s="64">
        <f t="shared" ref="D199:E199" si="32">SUM(D200:D201)</f>
        <v>0</v>
      </c>
      <c r="E199" s="64">
        <f t="shared" si="32"/>
        <v>0</v>
      </c>
    </row>
    <row r="200" spans="1:5" s="13" customFormat="1" ht="33.75" hidden="1" customHeight="1" x14ac:dyDescent="0.25">
      <c r="A200" s="11"/>
      <c r="B200" s="37" t="s">
        <v>270</v>
      </c>
      <c r="C200" s="71"/>
      <c r="D200" s="71"/>
      <c r="E200" s="71"/>
    </row>
    <row r="201" spans="1:5" s="13" customFormat="1" ht="33.75" hidden="1" customHeight="1" x14ac:dyDescent="0.25">
      <c r="A201" s="11"/>
      <c r="B201" s="37" t="s">
        <v>271</v>
      </c>
      <c r="C201" s="71"/>
      <c r="D201" s="71"/>
      <c r="E201" s="71"/>
    </row>
    <row r="202" spans="1:5" ht="45" customHeight="1" x14ac:dyDescent="0.25">
      <c r="A202" s="9" t="s">
        <v>10</v>
      </c>
      <c r="B202" s="21" t="s">
        <v>9</v>
      </c>
      <c r="C202" s="70">
        <f>SUM(C203:C209)</f>
        <v>617054.80000000005</v>
      </c>
      <c r="D202" s="70">
        <f>SUM(D204:D209)</f>
        <v>119328</v>
      </c>
      <c r="E202" s="70">
        <f>SUM(E204:E209)</f>
        <v>119328</v>
      </c>
    </row>
    <row r="203" spans="1:5" ht="75" customHeight="1" x14ac:dyDescent="0.25">
      <c r="A203" s="9"/>
      <c r="B203" s="37" t="s">
        <v>334</v>
      </c>
      <c r="C203" s="69">
        <v>446621</v>
      </c>
      <c r="D203" s="70">
        <v>0</v>
      </c>
      <c r="E203" s="70">
        <v>0</v>
      </c>
    </row>
    <row r="204" spans="1:5" s="13" customFormat="1" ht="61.5" customHeight="1" x14ac:dyDescent="0.25">
      <c r="A204" s="11"/>
      <c r="B204" s="37" t="s">
        <v>309</v>
      </c>
      <c r="C204" s="72">
        <v>423.59</v>
      </c>
      <c r="D204" s="72">
        <v>0</v>
      </c>
      <c r="E204" s="72">
        <v>0</v>
      </c>
    </row>
    <row r="205" spans="1:5" s="55" customFormat="1" ht="52.5" customHeight="1" x14ac:dyDescent="0.25">
      <c r="A205" s="54"/>
      <c r="B205" s="37" t="s">
        <v>346</v>
      </c>
      <c r="C205" s="72">
        <v>20231.73</v>
      </c>
      <c r="D205" s="72">
        <v>0</v>
      </c>
      <c r="E205" s="72">
        <v>0</v>
      </c>
    </row>
    <row r="206" spans="1:5" s="13" customFormat="1" ht="51.75" customHeight="1" x14ac:dyDescent="0.25">
      <c r="A206" s="11"/>
      <c r="B206" s="37" t="s">
        <v>321</v>
      </c>
      <c r="C206" s="72">
        <v>119328</v>
      </c>
      <c r="D206" s="72">
        <v>119328</v>
      </c>
      <c r="E206" s="72">
        <v>119328</v>
      </c>
    </row>
    <row r="207" spans="1:5" s="13" customFormat="1" ht="99" customHeight="1" x14ac:dyDescent="0.25">
      <c r="A207" s="11"/>
      <c r="B207" s="37" t="s">
        <v>322</v>
      </c>
      <c r="C207" s="72">
        <v>7779</v>
      </c>
      <c r="D207" s="72">
        <v>0</v>
      </c>
      <c r="E207" s="72">
        <v>0</v>
      </c>
    </row>
    <row r="208" spans="1:5" s="13" customFormat="1" ht="54.75" customHeight="1" x14ac:dyDescent="0.25">
      <c r="A208" s="11"/>
      <c r="B208" s="37" t="s">
        <v>335</v>
      </c>
      <c r="C208" s="69">
        <v>6171.48</v>
      </c>
      <c r="D208" s="72">
        <v>0</v>
      </c>
      <c r="E208" s="72">
        <v>0</v>
      </c>
    </row>
    <row r="209" spans="1:5" s="13" customFormat="1" ht="42.75" customHeight="1" x14ac:dyDescent="0.25">
      <c r="A209" s="11"/>
      <c r="B209" s="37" t="s">
        <v>323</v>
      </c>
      <c r="C209" s="72">
        <v>16500</v>
      </c>
      <c r="D209" s="72">
        <v>0</v>
      </c>
      <c r="E209" s="72">
        <v>0</v>
      </c>
    </row>
    <row r="210" spans="1:5" s="7" customFormat="1" ht="34.5" hidden="1" customHeight="1" x14ac:dyDescent="0.25">
      <c r="A210" s="27" t="s">
        <v>226</v>
      </c>
      <c r="B210" s="28" t="s">
        <v>227</v>
      </c>
      <c r="C210" s="6"/>
      <c r="D210" s="6"/>
      <c r="E210" s="6"/>
    </row>
    <row r="211" spans="1:5" s="7" customFormat="1" ht="34.5" hidden="1" customHeight="1" x14ac:dyDescent="0.25">
      <c r="A211" s="27" t="s">
        <v>8</v>
      </c>
      <c r="B211" s="28" t="s">
        <v>7</v>
      </c>
      <c r="C211" s="6"/>
      <c r="D211" s="6"/>
      <c r="E211" s="6"/>
    </row>
    <row r="212" spans="1:5" s="7" customFormat="1" ht="21.75" hidden="1" customHeight="1" x14ac:dyDescent="0.25">
      <c r="A212" s="27" t="s">
        <v>6</v>
      </c>
      <c r="B212" s="28" t="s">
        <v>5</v>
      </c>
      <c r="C212" s="6"/>
      <c r="D212" s="6"/>
      <c r="E212" s="6"/>
    </row>
    <row r="213" spans="1:5" s="7" customFormat="1" ht="64.5" hidden="1" customHeight="1" x14ac:dyDescent="0.25">
      <c r="A213" s="4" t="s">
        <v>4</v>
      </c>
      <c r="B213" s="8" t="s">
        <v>3</v>
      </c>
      <c r="C213" s="6">
        <f>SUM(C214:C216)</f>
        <v>0</v>
      </c>
      <c r="D213" s="6"/>
      <c r="E213" s="6"/>
    </row>
    <row r="214" spans="1:5" ht="32.25" hidden="1" customHeight="1" x14ac:dyDescent="0.25">
      <c r="A214" s="44" t="s">
        <v>295</v>
      </c>
      <c r="B214" s="21" t="s">
        <v>208</v>
      </c>
      <c r="C214" s="62"/>
      <c r="D214" s="62"/>
      <c r="E214" s="62"/>
    </row>
    <row r="215" spans="1:5" ht="32.25" hidden="1" customHeight="1" x14ac:dyDescent="0.25">
      <c r="A215" s="44" t="s">
        <v>296</v>
      </c>
      <c r="B215" s="21" t="s">
        <v>209</v>
      </c>
      <c r="C215" s="62"/>
      <c r="D215" s="62"/>
      <c r="E215" s="62"/>
    </row>
    <row r="216" spans="1:5" ht="32.25" hidden="1" customHeight="1" x14ac:dyDescent="0.25">
      <c r="A216" s="44" t="s">
        <v>297</v>
      </c>
      <c r="B216" s="21" t="s">
        <v>298</v>
      </c>
      <c r="C216" s="62"/>
      <c r="D216" s="62"/>
      <c r="E216" s="62"/>
    </row>
    <row r="217" spans="1:5" s="7" customFormat="1" ht="51.75" hidden="1" customHeight="1" x14ac:dyDescent="0.25">
      <c r="A217" s="4" t="s">
        <v>2</v>
      </c>
      <c r="B217" s="8" t="s">
        <v>1</v>
      </c>
      <c r="C217" s="6">
        <f t="shared" ref="C217:E217" si="33">SUM(C218:C219)</f>
        <v>0</v>
      </c>
      <c r="D217" s="6">
        <f t="shared" si="33"/>
        <v>0</v>
      </c>
      <c r="E217" s="6">
        <f t="shared" si="33"/>
        <v>0</v>
      </c>
    </row>
    <row r="218" spans="1:5" ht="82.5" hidden="1" customHeight="1" x14ac:dyDescent="0.25">
      <c r="A218" s="44" t="s">
        <v>211</v>
      </c>
      <c r="B218" s="21" t="s">
        <v>272</v>
      </c>
      <c r="C218" s="62"/>
      <c r="D218" s="62"/>
      <c r="E218" s="62"/>
    </row>
    <row r="219" spans="1:5" ht="4.5" hidden="1" customHeight="1" x14ac:dyDescent="0.25">
      <c r="A219" s="9" t="s">
        <v>211</v>
      </c>
      <c r="B219" s="21" t="s">
        <v>210</v>
      </c>
      <c r="C219" s="62"/>
      <c r="D219" s="62"/>
      <c r="E219" s="62"/>
    </row>
    <row r="220" spans="1:5" s="7" customFormat="1" ht="35.25" customHeight="1" x14ac:dyDescent="0.25">
      <c r="A220" s="20"/>
      <c r="B220" s="5" t="s">
        <v>0</v>
      </c>
      <c r="C220" s="6">
        <f>C9+C122</f>
        <v>13372180.310389999</v>
      </c>
      <c r="D220" s="6">
        <f>D9+D122</f>
        <v>19732031.520029999</v>
      </c>
      <c r="E220" s="6">
        <f>E9+E122</f>
        <v>14571088.912</v>
      </c>
    </row>
    <row r="221" spans="1:5" ht="16.5" customHeight="1" x14ac:dyDescent="0.25">
      <c r="E221" s="74" t="s">
        <v>367</v>
      </c>
    </row>
  </sheetData>
  <mergeCells count="7">
    <mergeCell ref="C1:E1"/>
    <mergeCell ref="C3:E3"/>
    <mergeCell ref="C7:C8"/>
    <mergeCell ref="D7:E7"/>
    <mergeCell ref="A7:A8"/>
    <mergeCell ref="B7:B8"/>
    <mergeCell ref="A5:E5"/>
  </mergeCells>
  <pageMargins left="1.1811023622047245" right="0.39370078740157483" top="0.78740157480314965" bottom="0.78740157480314965" header="0.19685039370078741" footer="0.23622047244094491"/>
  <pageSetup paperSize="9" scale="54" fitToWidth="0" fitToHeight="0" orientation="portrait" r:id="rId1"/>
  <headerFooter alignWithMargins="0"/>
  <rowBreaks count="1" manualBreakCount="1">
    <brk id="194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уточн. бюдж. доходы</vt:lpstr>
      <vt:lpstr>'уточн. бюдж. доходы'!Заголовки_для_печати</vt:lpstr>
      <vt:lpstr>'уточн. бюдж. доходы'!Область_печати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107 Morshagina</cp:lastModifiedBy>
  <cp:lastPrinted>2025-12-09T11:41:49Z</cp:lastPrinted>
  <dcterms:created xsi:type="dcterms:W3CDTF">2020-11-06T11:10:42Z</dcterms:created>
  <dcterms:modified xsi:type="dcterms:W3CDTF">2025-12-09T11:44:53Z</dcterms:modified>
</cp:coreProperties>
</file>