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st\ОТЧЕТЫ\Постановления\2022\год\Решение\"/>
    </mc:Choice>
  </mc:AlternateContent>
  <xr:revisionPtr revIDLastSave="0" documentId="8_{7D2372E2-CE50-4EFB-8B30-48DDB6ED3514}" xr6:coauthVersionLast="43" xr6:coauthVersionMax="43" xr10:uidLastSave="{00000000-0000-0000-0000-000000000000}"/>
  <bookViews>
    <workbookView xWindow="-120" yWindow="-120" windowWidth="29040" windowHeight="15840" xr2:uid="{92CAEDA6-A6D6-410A-9A80-3F68AE659DA0}"/>
  </bookViews>
  <sheets>
    <sheet name="Приложение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50" i="1" l="1"/>
  <c r="K250" i="1"/>
  <c r="J250" i="1"/>
  <c r="I250" i="1"/>
  <c r="H250" i="1"/>
  <c r="G250" i="1"/>
  <c r="F249" i="1"/>
  <c r="E249" i="1"/>
  <c r="L249" i="1" s="1"/>
  <c r="D249" i="1"/>
  <c r="C249" i="1"/>
  <c r="L248" i="1"/>
  <c r="K248" i="1"/>
  <c r="J248" i="1"/>
  <c r="I248" i="1"/>
  <c r="H248" i="1"/>
  <c r="G248" i="1"/>
  <c r="L247" i="1"/>
  <c r="K247" i="1"/>
  <c r="J247" i="1"/>
  <c r="I247" i="1"/>
  <c r="H247" i="1"/>
  <c r="G247" i="1"/>
  <c r="L246" i="1"/>
  <c r="K246" i="1"/>
  <c r="J246" i="1"/>
  <c r="F246" i="1"/>
  <c r="E246" i="1"/>
  <c r="I246" i="1" s="1"/>
  <c r="D246" i="1"/>
  <c r="C246" i="1"/>
  <c r="L245" i="1"/>
  <c r="K245" i="1"/>
  <c r="J245" i="1"/>
  <c r="H245" i="1"/>
  <c r="L244" i="1"/>
  <c r="J244" i="1"/>
  <c r="I244" i="1"/>
  <c r="H244" i="1"/>
  <c r="L243" i="1"/>
  <c r="K243" i="1"/>
  <c r="J243" i="1"/>
  <c r="I243" i="1"/>
  <c r="H243" i="1"/>
  <c r="G243" i="1"/>
  <c r="J239" i="1"/>
  <c r="J238" i="1"/>
  <c r="I238" i="1"/>
  <c r="L237" i="1"/>
  <c r="K237" i="1"/>
  <c r="J237" i="1"/>
  <c r="I237" i="1"/>
  <c r="L236" i="1"/>
  <c r="K236" i="1"/>
  <c r="J236" i="1"/>
  <c r="I236" i="1"/>
  <c r="H236" i="1"/>
  <c r="G236" i="1"/>
  <c r="L235" i="1"/>
  <c r="K235" i="1"/>
  <c r="J235" i="1"/>
  <c r="H235" i="1"/>
  <c r="G235" i="1"/>
  <c r="L234" i="1"/>
  <c r="K234" i="1"/>
  <c r="J234" i="1"/>
  <c r="I234" i="1"/>
  <c r="H234" i="1"/>
  <c r="G234" i="1"/>
  <c r="L233" i="1"/>
  <c r="K233" i="1"/>
  <c r="J233" i="1"/>
  <c r="I233" i="1"/>
  <c r="H233" i="1"/>
  <c r="G233" i="1"/>
  <c r="G232" i="1"/>
  <c r="F232" i="1"/>
  <c r="E232" i="1"/>
  <c r="L232" i="1" s="1"/>
  <c r="D232" i="1"/>
  <c r="C232" i="1"/>
  <c r="C229" i="1" s="1"/>
  <c r="L231" i="1"/>
  <c r="K231" i="1"/>
  <c r="J231" i="1"/>
  <c r="I231" i="1"/>
  <c r="H231" i="1"/>
  <c r="G231" i="1"/>
  <c r="L230" i="1"/>
  <c r="K230" i="1"/>
  <c r="J230" i="1"/>
  <c r="H230" i="1"/>
  <c r="G230" i="1"/>
  <c r="F229" i="1"/>
  <c r="D229" i="1"/>
  <c r="L228" i="1"/>
  <c r="K228" i="1"/>
  <c r="J228" i="1"/>
  <c r="I228" i="1"/>
  <c r="C228" i="1"/>
  <c r="H228" i="1" s="1"/>
  <c r="L227" i="1"/>
  <c r="K227" i="1"/>
  <c r="J227" i="1"/>
  <c r="I227" i="1"/>
  <c r="H227" i="1"/>
  <c r="G227" i="1"/>
  <c r="L226" i="1"/>
  <c r="K226" i="1"/>
  <c r="J226" i="1"/>
  <c r="I226" i="1"/>
  <c r="G226" i="1"/>
  <c r="C226" i="1"/>
  <c r="H226" i="1" s="1"/>
  <c r="J225" i="1"/>
  <c r="I225" i="1"/>
  <c r="F225" i="1"/>
  <c r="L225" i="1" s="1"/>
  <c r="E225" i="1"/>
  <c r="D225" i="1"/>
  <c r="L224" i="1"/>
  <c r="K224" i="1"/>
  <c r="J224" i="1"/>
  <c r="I224" i="1"/>
  <c r="H224" i="1"/>
  <c r="G224" i="1"/>
  <c r="L223" i="1"/>
  <c r="K223" i="1"/>
  <c r="J223" i="1"/>
  <c r="I223" i="1"/>
  <c r="H223" i="1"/>
  <c r="G223" i="1"/>
  <c r="L222" i="1"/>
  <c r="K222" i="1"/>
  <c r="J222" i="1"/>
  <c r="I222" i="1"/>
  <c r="H222" i="1"/>
  <c r="G222" i="1"/>
  <c r="L221" i="1"/>
  <c r="K221" i="1"/>
  <c r="J221" i="1"/>
  <c r="I221" i="1"/>
  <c r="H221" i="1"/>
  <c r="G221" i="1"/>
  <c r="L220" i="1"/>
  <c r="K220" i="1"/>
  <c r="J220" i="1"/>
  <c r="I220" i="1"/>
  <c r="H220" i="1"/>
  <c r="C220" i="1"/>
  <c r="G220" i="1" s="1"/>
  <c r="L219" i="1"/>
  <c r="K219" i="1"/>
  <c r="J219" i="1"/>
  <c r="I219" i="1"/>
  <c r="H219" i="1"/>
  <c r="G219" i="1"/>
  <c r="I218" i="1"/>
  <c r="F218" i="1"/>
  <c r="E218" i="1"/>
  <c r="D218" i="1"/>
  <c r="L217" i="1"/>
  <c r="K217" i="1"/>
  <c r="J217" i="1"/>
  <c r="H217" i="1"/>
  <c r="G217" i="1"/>
  <c r="L216" i="1"/>
  <c r="K216" i="1"/>
  <c r="J216" i="1"/>
  <c r="I216" i="1"/>
  <c r="L215" i="1"/>
  <c r="K215" i="1"/>
  <c r="J215" i="1"/>
  <c r="I215" i="1"/>
  <c r="H215" i="1"/>
  <c r="G215" i="1"/>
  <c r="L214" i="1"/>
  <c r="K214" i="1"/>
  <c r="J214" i="1"/>
  <c r="I214" i="1"/>
  <c r="H214" i="1"/>
  <c r="G214" i="1"/>
  <c r="L213" i="1"/>
  <c r="K213" i="1"/>
  <c r="J213" i="1"/>
  <c r="I213" i="1"/>
  <c r="H213" i="1"/>
  <c r="G213" i="1"/>
  <c r="L212" i="1"/>
  <c r="K212" i="1"/>
  <c r="J212" i="1"/>
  <c r="I212" i="1"/>
  <c r="H212" i="1"/>
  <c r="G212" i="1"/>
  <c r="L211" i="1"/>
  <c r="K211" i="1"/>
  <c r="J211" i="1"/>
  <c r="I211" i="1"/>
  <c r="H211" i="1"/>
  <c r="G211" i="1"/>
  <c r="L210" i="1"/>
  <c r="K210" i="1"/>
  <c r="J210" i="1"/>
  <c r="I210" i="1"/>
  <c r="H210" i="1"/>
  <c r="G210" i="1"/>
  <c r="L209" i="1"/>
  <c r="K209" i="1"/>
  <c r="J209" i="1"/>
  <c r="I209" i="1"/>
  <c r="H209" i="1"/>
  <c r="G209" i="1"/>
  <c r="L208" i="1"/>
  <c r="K208" i="1"/>
  <c r="J208" i="1"/>
  <c r="I208" i="1"/>
  <c r="H208" i="1"/>
  <c r="G208" i="1"/>
  <c r="L207" i="1"/>
  <c r="K207" i="1"/>
  <c r="J207" i="1"/>
  <c r="I207" i="1"/>
  <c r="H207" i="1"/>
  <c r="G207" i="1"/>
  <c r="L206" i="1"/>
  <c r="K206" i="1"/>
  <c r="J206" i="1"/>
  <c r="I206" i="1"/>
  <c r="H206" i="1"/>
  <c r="G206" i="1"/>
  <c r="L205" i="1"/>
  <c r="F205" i="1"/>
  <c r="E205" i="1"/>
  <c r="K205" i="1" s="1"/>
  <c r="D205" i="1"/>
  <c r="D201" i="1" s="1"/>
  <c r="C205" i="1"/>
  <c r="L204" i="1"/>
  <c r="K204" i="1"/>
  <c r="J204" i="1"/>
  <c r="I204" i="1"/>
  <c r="H204" i="1"/>
  <c r="G204" i="1"/>
  <c r="L203" i="1"/>
  <c r="K203" i="1"/>
  <c r="J203" i="1"/>
  <c r="I203" i="1"/>
  <c r="H203" i="1"/>
  <c r="G203" i="1"/>
  <c r="L202" i="1"/>
  <c r="K202" i="1"/>
  <c r="J202" i="1"/>
  <c r="F202" i="1"/>
  <c r="F201" i="1" s="1"/>
  <c r="E202" i="1"/>
  <c r="I202" i="1" s="1"/>
  <c r="D202" i="1"/>
  <c r="C202" i="1"/>
  <c r="L200" i="1"/>
  <c r="K200" i="1"/>
  <c r="J200" i="1"/>
  <c r="I200" i="1"/>
  <c r="H200" i="1"/>
  <c r="G200" i="1"/>
  <c r="L199" i="1"/>
  <c r="K199" i="1"/>
  <c r="J199" i="1"/>
  <c r="I199" i="1"/>
  <c r="H199" i="1"/>
  <c r="G199" i="1"/>
  <c r="L198" i="1"/>
  <c r="K198" i="1"/>
  <c r="J198" i="1"/>
  <c r="I198" i="1"/>
  <c r="H198" i="1"/>
  <c r="G198" i="1"/>
  <c r="L197" i="1"/>
  <c r="K197" i="1"/>
  <c r="J197" i="1"/>
  <c r="I197" i="1"/>
  <c r="H197" i="1"/>
  <c r="G197" i="1"/>
  <c r="L196" i="1"/>
  <c r="K196" i="1"/>
  <c r="J196" i="1"/>
  <c r="H196" i="1"/>
  <c r="G196" i="1"/>
  <c r="L195" i="1"/>
  <c r="K195" i="1"/>
  <c r="J195" i="1"/>
  <c r="I195" i="1"/>
  <c r="H195" i="1"/>
  <c r="G195" i="1"/>
  <c r="I193" i="1"/>
  <c r="I191" i="1"/>
  <c r="J190" i="1"/>
  <c r="L189" i="1"/>
  <c r="K189" i="1"/>
  <c r="J189" i="1"/>
  <c r="I189" i="1"/>
  <c r="H189" i="1"/>
  <c r="G189" i="1"/>
  <c r="L188" i="1"/>
  <c r="K188" i="1"/>
  <c r="J188" i="1"/>
  <c r="I188" i="1"/>
  <c r="H188" i="1"/>
  <c r="G188" i="1"/>
  <c r="L187" i="1"/>
  <c r="K187" i="1"/>
  <c r="J187" i="1"/>
  <c r="I187" i="1"/>
  <c r="H187" i="1"/>
  <c r="G187" i="1"/>
  <c r="L186" i="1"/>
  <c r="K186" i="1"/>
  <c r="J186" i="1"/>
  <c r="I186" i="1"/>
  <c r="H186" i="1"/>
  <c r="G186" i="1"/>
  <c r="L185" i="1"/>
  <c r="K185" i="1"/>
  <c r="J185" i="1"/>
  <c r="I185" i="1"/>
  <c r="H185" i="1"/>
  <c r="G185" i="1"/>
  <c r="L184" i="1"/>
  <c r="K184" i="1"/>
  <c r="J184" i="1"/>
  <c r="H184" i="1"/>
  <c r="G184" i="1"/>
  <c r="L183" i="1"/>
  <c r="K183" i="1"/>
  <c r="J183" i="1"/>
  <c r="I183" i="1"/>
  <c r="H183" i="1"/>
  <c r="G183" i="1"/>
  <c r="L182" i="1"/>
  <c r="K182" i="1"/>
  <c r="J182" i="1"/>
  <c r="I182" i="1"/>
  <c r="H182" i="1"/>
  <c r="G182" i="1"/>
  <c r="L181" i="1"/>
  <c r="K181" i="1"/>
  <c r="J181" i="1"/>
  <c r="I181" i="1"/>
  <c r="H181" i="1"/>
  <c r="G181" i="1"/>
  <c r="L180" i="1"/>
  <c r="K180" i="1"/>
  <c r="J180" i="1"/>
  <c r="I180" i="1"/>
  <c r="H180" i="1"/>
  <c r="G180" i="1"/>
  <c r="L179" i="1"/>
  <c r="K179" i="1"/>
  <c r="J179" i="1"/>
  <c r="I179" i="1"/>
  <c r="H179" i="1"/>
  <c r="G179" i="1"/>
  <c r="L178" i="1"/>
  <c r="K178" i="1"/>
  <c r="J178" i="1"/>
  <c r="I178" i="1"/>
  <c r="H178" i="1"/>
  <c r="G178" i="1"/>
  <c r="L177" i="1"/>
  <c r="K177" i="1"/>
  <c r="J177" i="1"/>
  <c r="I177" i="1"/>
  <c r="H177" i="1"/>
  <c r="G177" i="1"/>
  <c r="L176" i="1"/>
  <c r="K176" i="1"/>
  <c r="J176" i="1"/>
  <c r="I176" i="1"/>
  <c r="H176" i="1"/>
  <c r="G176" i="1"/>
  <c r="L175" i="1"/>
  <c r="K175" i="1"/>
  <c r="J175" i="1"/>
  <c r="I175" i="1"/>
  <c r="H175" i="1"/>
  <c r="G175" i="1"/>
  <c r="L174" i="1"/>
  <c r="K174" i="1"/>
  <c r="J174" i="1"/>
  <c r="I174" i="1"/>
  <c r="H174" i="1"/>
  <c r="G174" i="1"/>
  <c r="L173" i="1"/>
  <c r="K173" i="1"/>
  <c r="J173" i="1"/>
  <c r="I173" i="1"/>
  <c r="H173" i="1"/>
  <c r="G173" i="1"/>
  <c r="L172" i="1"/>
  <c r="K172" i="1"/>
  <c r="J172" i="1"/>
  <c r="I172" i="1"/>
  <c r="H172" i="1"/>
  <c r="G172" i="1"/>
  <c r="L171" i="1"/>
  <c r="K171" i="1"/>
  <c r="J171" i="1"/>
  <c r="I171" i="1"/>
  <c r="H171" i="1"/>
  <c r="G171" i="1"/>
  <c r="L170" i="1"/>
  <c r="K170" i="1"/>
  <c r="J170" i="1"/>
  <c r="I170" i="1"/>
  <c r="H170" i="1"/>
  <c r="G170" i="1"/>
  <c r="L169" i="1"/>
  <c r="K169" i="1"/>
  <c r="J169" i="1"/>
  <c r="I169" i="1"/>
  <c r="H169" i="1"/>
  <c r="G169" i="1"/>
  <c r="F168" i="1"/>
  <c r="E168" i="1"/>
  <c r="L168" i="1" s="1"/>
  <c r="D168" i="1"/>
  <c r="C168" i="1"/>
  <c r="L167" i="1"/>
  <c r="K167" i="1"/>
  <c r="J167" i="1"/>
  <c r="I167" i="1"/>
  <c r="H167" i="1"/>
  <c r="G167" i="1"/>
  <c r="I166" i="1"/>
  <c r="G166" i="1"/>
  <c r="F166" i="1"/>
  <c r="E166" i="1"/>
  <c r="H166" i="1" s="1"/>
  <c r="D166" i="1"/>
  <c r="C166" i="1"/>
  <c r="L165" i="1"/>
  <c r="K165" i="1"/>
  <c r="J165" i="1"/>
  <c r="I165" i="1"/>
  <c r="H165" i="1"/>
  <c r="G165" i="1"/>
  <c r="K164" i="1"/>
  <c r="J164" i="1"/>
  <c r="I164" i="1"/>
  <c r="F164" i="1"/>
  <c r="E164" i="1"/>
  <c r="L164" i="1" s="1"/>
  <c r="D164" i="1"/>
  <c r="C164" i="1"/>
  <c r="L163" i="1"/>
  <c r="K163" i="1"/>
  <c r="J163" i="1"/>
  <c r="I163" i="1"/>
  <c r="H163" i="1"/>
  <c r="G163" i="1"/>
  <c r="F162" i="1"/>
  <c r="E162" i="1"/>
  <c r="L162" i="1" s="1"/>
  <c r="D162" i="1"/>
  <c r="C162" i="1"/>
  <c r="L161" i="1"/>
  <c r="K161" i="1"/>
  <c r="J161" i="1"/>
  <c r="I161" i="1"/>
  <c r="H161" i="1"/>
  <c r="G161" i="1"/>
  <c r="I160" i="1"/>
  <c r="G160" i="1"/>
  <c r="F160" i="1"/>
  <c r="E160" i="1"/>
  <c r="H160" i="1" s="1"/>
  <c r="D160" i="1"/>
  <c r="C160" i="1"/>
  <c r="L159" i="1"/>
  <c r="K159" i="1"/>
  <c r="J159" i="1"/>
  <c r="I159" i="1"/>
  <c r="H159" i="1"/>
  <c r="G159" i="1"/>
  <c r="K158" i="1"/>
  <c r="J158" i="1"/>
  <c r="I158" i="1"/>
  <c r="F158" i="1"/>
  <c r="E158" i="1"/>
  <c r="L158" i="1" s="1"/>
  <c r="D158" i="1"/>
  <c r="C158" i="1"/>
  <c r="L157" i="1"/>
  <c r="K157" i="1"/>
  <c r="J157" i="1"/>
  <c r="I157" i="1"/>
  <c r="H157" i="1"/>
  <c r="G157" i="1"/>
  <c r="F156" i="1"/>
  <c r="F155" i="1" s="1"/>
  <c r="F111" i="1" s="1"/>
  <c r="E156" i="1"/>
  <c r="L156" i="1" s="1"/>
  <c r="D156" i="1"/>
  <c r="C156" i="1"/>
  <c r="D155" i="1"/>
  <c r="C155" i="1"/>
  <c r="L154" i="1"/>
  <c r="K154" i="1"/>
  <c r="J154" i="1"/>
  <c r="I154" i="1"/>
  <c r="H154" i="1"/>
  <c r="G154" i="1"/>
  <c r="L153" i="1"/>
  <c r="K153" i="1"/>
  <c r="J153" i="1"/>
  <c r="I153" i="1"/>
  <c r="H153" i="1"/>
  <c r="G153" i="1"/>
  <c r="L152" i="1"/>
  <c r="K152" i="1"/>
  <c r="J152" i="1"/>
  <c r="I152" i="1"/>
  <c r="H152" i="1"/>
  <c r="G152" i="1"/>
  <c r="G151" i="1"/>
  <c r="F151" i="1"/>
  <c r="E151" i="1"/>
  <c r="L151" i="1" s="1"/>
  <c r="D151" i="1"/>
  <c r="C151" i="1"/>
  <c r="L150" i="1"/>
  <c r="K150" i="1"/>
  <c r="J150" i="1"/>
  <c r="I150" i="1"/>
  <c r="H150" i="1"/>
  <c r="G150" i="1"/>
  <c r="L149" i="1"/>
  <c r="K149" i="1"/>
  <c r="J149" i="1"/>
  <c r="I149" i="1"/>
  <c r="H149" i="1"/>
  <c r="G149" i="1"/>
  <c r="L148" i="1"/>
  <c r="K148" i="1"/>
  <c r="J148" i="1"/>
  <c r="I148" i="1"/>
  <c r="H148" i="1"/>
  <c r="G148" i="1"/>
  <c r="J147" i="1"/>
  <c r="J146" i="1"/>
  <c r="I146" i="1"/>
  <c r="J145" i="1"/>
  <c r="I145" i="1"/>
  <c r="L144" i="1"/>
  <c r="K144" i="1"/>
  <c r="J144" i="1"/>
  <c r="I144" i="1"/>
  <c r="H144" i="1"/>
  <c r="G144" i="1"/>
  <c r="L143" i="1"/>
  <c r="K143" i="1"/>
  <c r="J143" i="1"/>
  <c r="I143" i="1"/>
  <c r="H143" i="1"/>
  <c r="G143" i="1"/>
  <c r="L142" i="1"/>
  <c r="K142" i="1"/>
  <c r="J142" i="1"/>
  <c r="I142" i="1"/>
  <c r="H142" i="1"/>
  <c r="G142" i="1"/>
  <c r="L141" i="1"/>
  <c r="K141" i="1"/>
  <c r="J141" i="1"/>
  <c r="H141" i="1"/>
  <c r="G141" i="1"/>
  <c r="D141" i="1"/>
  <c r="L140" i="1"/>
  <c r="F140" i="1"/>
  <c r="E140" i="1"/>
  <c r="K140" i="1" s="1"/>
  <c r="D140" i="1"/>
  <c r="D111" i="1" s="1"/>
  <c r="C140" i="1"/>
  <c r="L139" i="1"/>
  <c r="K139" i="1"/>
  <c r="J139" i="1"/>
  <c r="I139" i="1"/>
  <c r="H139" i="1"/>
  <c r="G139" i="1"/>
  <c r="L138" i="1"/>
  <c r="K138" i="1"/>
  <c r="J138" i="1"/>
  <c r="I138" i="1"/>
  <c r="H138" i="1"/>
  <c r="C138" i="1"/>
  <c r="G138" i="1" s="1"/>
  <c r="L137" i="1"/>
  <c r="K137" i="1"/>
  <c r="F137" i="1"/>
  <c r="E137" i="1"/>
  <c r="H137" i="1" s="1"/>
  <c r="D137" i="1"/>
  <c r="J137" i="1" s="1"/>
  <c r="C137" i="1"/>
  <c r="G137" i="1" s="1"/>
  <c r="L136" i="1"/>
  <c r="K136" i="1"/>
  <c r="J136" i="1"/>
  <c r="I136" i="1"/>
  <c r="H136" i="1"/>
  <c r="G136" i="1"/>
  <c r="L135" i="1"/>
  <c r="K135" i="1"/>
  <c r="J135" i="1"/>
  <c r="I135" i="1"/>
  <c r="H135" i="1"/>
  <c r="G135" i="1"/>
  <c r="L134" i="1"/>
  <c r="K134" i="1"/>
  <c r="J134" i="1"/>
  <c r="I134" i="1"/>
  <c r="H134" i="1"/>
  <c r="G134" i="1"/>
  <c r="L133" i="1"/>
  <c r="K133" i="1"/>
  <c r="J133" i="1"/>
  <c r="I133" i="1"/>
  <c r="H133" i="1"/>
  <c r="G133" i="1"/>
  <c r="L132" i="1"/>
  <c r="K132" i="1"/>
  <c r="J132" i="1"/>
  <c r="I132" i="1"/>
  <c r="H132" i="1"/>
  <c r="G132" i="1"/>
  <c r="L131" i="1"/>
  <c r="K131" i="1"/>
  <c r="J131" i="1"/>
  <c r="I131" i="1"/>
  <c r="H131" i="1"/>
  <c r="G131" i="1"/>
  <c r="K130" i="1"/>
  <c r="J130" i="1"/>
  <c r="I130" i="1"/>
  <c r="F130" i="1"/>
  <c r="E130" i="1"/>
  <c r="L130" i="1" s="1"/>
  <c r="D130" i="1"/>
  <c r="C130" i="1"/>
  <c r="L129" i="1"/>
  <c r="K129" i="1"/>
  <c r="J129" i="1"/>
  <c r="I129" i="1"/>
  <c r="H129" i="1"/>
  <c r="G129" i="1"/>
  <c r="L128" i="1"/>
  <c r="K128" i="1"/>
  <c r="J128" i="1"/>
  <c r="I128" i="1"/>
  <c r="H128" i="1"/>
  <c r="G128" i="1"/>
  <c r="L127" i="1"/>
  <c r="K127" i="1"/>
  <c r="J127" i="1"/>
  <c r="I127" i="1"/>
  <c r="H127" i="1"/>
  <c r="G127" i="1"/>
  <c r="C127" i="1"/>
  <c r="F126" i="1"/>
  <c r="L126" i="1" s="1"/>
  <c r="E126" i="1"/>
  <c r="K126" i="1" s="1"/>
  <c r="D126" i="1"/>
  <c r="J126" i="1" s="1"/>
  <c r="C126" i="1"/>
  <c r="G126" i="1" s="1"/>
  <c r="L125" i="1"/>
  <c r="K125" i="1"/>
  <c r="J125" i="1"/>
  <c r="I125" i="1"/>
  <c r="H125" i="1"/>
  <c r="C125" i="1"/>
  <c r="G125" i="1" s="1"/>
  <c r="L124" i="1"/>
  <c r="K124" i="1"/>
  <c r="I124" i="1"/>
  <c r="H124" i="1"/>
  <c r="G124" i="1"/>
  <c r="F124" i="1"/>
  <c r="E124" i="1"/>
  <c r="J124" i="1" s="1"/>
  <c r="D124" i="1"/>
  <c r="C124" i="1"/>
  <c r="L123" i="1"/>
  <c r="K123" i="1"/>
  <c r="J123" i="1"/>
  <c r="I123" i="1"/>
  <c r="H123" i="1"/>
  <c r="G123" i="1"/>
  <c r="L122" i="1"/>
  <c r="K122" i="1"/>
  <c r="J122" i="1"/>
  <c r="I122" i="1"/>
  <c r="H122" i="1"/>
  <c r="G122" i="1"/>
  <c r="L121" i="1"/>
  <c r="K121" i="1"/>
  <c r="J121" i="1"/>
  <c r="I121" i="1"/>
  <c r="H121" i="1"/>
  <c r="G121" i="1"/>
  <c r="L120" i="1"/>
  <c r="K120" i="1"/>
  <c r="J120" i="1"/>
  <c r="I120" i="1"/>
  <c r="H120" i="1"/>
  <c r="G120" i="1"/>
  <c r="L119" i="1"/>
  <c r="K119" i="1"/>
  <c r="J119" i="1"/>
  <c r="I119" i="1"/>
  <c r="H119" i="1"/>
  <c r="G119" i="1"/>
  <c r="L118" i="1"/>
  <c r="K118" i="1"/>
  <c r="F118" i="1"/>
  <c r="E118" i="1"/>
  <c r="D118" i="1"/>
  <c r="J118" i="1" s="1"/>
  <c r="C118" i="1"/>
  <c r="C111" i="1" s="1"/>
  <c r="L117" i="1"/>
  <c r="K117" i="1"/>
  <c r="J117" i="1"/>
  <c r="I117" i="1"/>
  <c r="H117" i="1"/>
  <c r="G117" i="1"/>
  <c r="C117" i="1"/>
  <c r="L116" i="1"/>
  <c r="K116" i="1"/>
  <c r="J116" i="1"/>
  <c r="I116" i="1"/>
  <c r="H116" i="1"/>
  <c r="G116" i="1"/>
  <c r="L115" i="1"/>
  <c r="K115" i="1"/>
  <c r="J115" i="1"/>
  <c r="I115" i="1"/>
  <c r="H115" i="1"/>
  <c r="G115" i="1"/>
  <c r="L114" i="1"/>
  <c r="K114" i="1"/>
  <c r="J114" i="1"/>
  <c r="I114" i="1"/>
  <c r="H114" i="1"/>
  <c r="G114" i="1"/>
  <c r="L113" i="1"/>
  <c r="K113" i="1"/>
  <c r="J113" i="1"/>
  <c r="I113" i="1"/>
  <c r="H113" i="1"/>
  <c r="G113" i="1"/>
  <c r="H112" i="1"/>
  <c r="F112" i="1"/>
  <c r="E112" i="1"/>
  <c r="G112" i="1" s="1"/>
  <c r="D112" i="1"/>
  <c r="C112" i="1"/>
  <c r="L110" i="1"/>
  <c r="K110" i="1"/>
  <c r="J110" i="1"/>
  <c r="H110" i="1"/>
  <c r="L109" i="1"/>
  <c r="K109" i="1"/>
  <c r="J109" i="1"/>
  <c r="I109" i="1"/>
  <c r="H109" i="1"/>
  <c r="G109" i="1"/>
  <c r="L108" i="1"/>
  <c r="K108" i="1"/>
  <c r="J108" i="1"/>
  <c r="I108" i="1"/>
  <c r="F108" i="1"/>
  <c r="E108" i="1"/>
  <c r="D108" i="1"/>
  <c r="C108" i="1"/>
  <c r="H108" i="1" s="1"/>
  <c r="L105" i="1"/>
  <c r="K105" i="1"/>
  <c r="J105" i="1"/>
  <c r="I105" i="1"/>
  <c r="H105" i="1"/>
  <c r="G105" i="1"/>
  <c r="L104" i="1"/>
  <c r="J104" i="1"/>
  <c r="H104" i="1"/>
  <c r="F104" i="1"/>
  <c r="E104" i="1"/>
  <c r="D104" i="1"/>
  <c r="C104" i="1"/>
  <c r="L103" i="1"/>
  <c r="K103" i="1"/>
  <c r="J103" i="1"/>
  <c r="I103" i="1"/>
  <c r="H103" i="1"/>
  <c r="L102" i="1"/>
  <c r="K102" i="1"/>
  <c r="J102" i="1"/>
  <c r="I102" i="1"/>
  <c r="H102" i="1"/>
  <c r="G102" i="1"/>
  <c r="L101" i="1"/>
  <c r="K101" i="1"/>
  <c r="J101" i="1"/>
  <c r="I101" i="1"/>
  <c r="H101" i="1"/>
  <c r="L100" i="1"/>
  <c r="K100" i="1"/>
  <c r="J100" i="1"/>
  <c r="I100" i="1"/>
  <c r="H100" i="1"/>
  <c r="G100" i="1"/>
  <c r="F99" i="1"/>
  <c r="F97" i="1" s="1"/>
  <c r="E99" i="1"/>
  <c r="J99" i="1" s="1"/>
  <c r="D99" i="1"/>
  <c r="D97" i="1" s="1"/>
  <c r="J97" i="1" s="1"/>
  <c r="C99" i="1"/>
  <c r="C97" i="1" s="1"/>
  <c r="L98" i="1"/>
  <c r="K98" i="1"/>
  <c r="J98" i="1"/>
  <c r="I98" i="1"/>
  <c r="H98" i="1"/>
  <c r="G98" i="1"/>
  <c r="E97" i="1"/>
  <c r="L96" i="1"/>
  <c r="K96" i="1"/>
  <c r="J96" i="1"/>
  <c r="I96" i="1"/>
  <c r="H96" i="1"/>
  <c r="G96" i="1"/>
  <c r="L95" i="1"/>
  <c r="K95" i="1"/>
  <c r="J95" i="1"/>
  <c r="I95" i="1"/>
  <c r="H95" i="1"/>
  <c r="G95" i="1"/>
  <c r="L94" i="1"/>
  <c r="J94" i="1"/>
  <c r="H94" i="1"/>
  <c r="L93" i="1"/>
  <c r="K93" i="1"/>
  <c r="J93" i="1"/>
  <c r="I93" i="1"/>
  <c r="H93" i="1"/>
  <c r="G93" i="1"/>
  <c r="L92" i="1"/>
  <c r="K92" i="1"/>
  <c r="J92" i="1"/>
  <c r="I92" i="1"/>
  <c r="H92" i="1"/>
  <c r="G92" i="1"/>
  <c r="L91" i="1"/>
  <c r="K91" i="1"/>
  <c r="J91" i="1"/>
  <c r="I91" i="1"/>
  <c r="H91" i="1"/>
  <c r="L90" i="1"/>
  <c r="K90" i="1"/>
  <c r="J90" i="1"/>
  <c r="I90" i="1"/>
  <c r="H90" i="1"/>
  <c r="G90" i="1"/>
  <c r="L89" i="1"/>
  <c r="K89" i="1"/>
  <c r="J89" i="1"/>
  <c r="I89" i="1"/>
  <c r="H89" i="1"/>
  <c r="L88" i="1"/>
  <c r="K88" i="1"/>
  <c r="J88" i="1"/>
  <c r="I88" i="1"/>
  <c r="F88" i="1"/>
  <c r="E88" i="1"/>
  <c r="D88" i="1"/>
  <c r="C88" i="1"/>
  <c r="H88" i="1" s="1"/>
  <c r="L87" i="1"/>
  <c r="K87" i="1"/>
  <c r="J87" i="1"/>
  <c r="I87" i="1"/>
  <c r="H87" i="1"/>
  <c r="G87" i="1"/>
  <c r="G86" i="1"/>
  <c r="F86" i="1"/>
  <c r="E86" i="1"/>
  <c r="L86" i="1" s="1"/>
  <c r="D86" i="1"/>
  <c r="C86" i="1"/>
  <c r="L85" i="1"/>
  <c r="K85" i="1"/>
  <c r="J85" i="1"/>
  <c r="I85" i="1"/>
  <c r="H85" i="1"/>
  <c r="G85" i="1"/>
  <c r="L84" i="1"/>
  <c r="K84" i="1"/>
  <c r="J84" i="1"/>
  <c r="I84" i="1"/>
  <c r="H84" i="1"/>
  <c r="G84" i="1"/>
  <c r="F83" i="1"/>
  <c r="E83" i="1"/>
  <c r="L83" i="1" s="1"/>
  <c r="D83" i="1"/>
  <c r="C83" i="1"/>
  <c r="L82" i="1"/>
  <c r="K82" i="1"/>
  <c r="J82" i="1"/>
  <c r="H82" i="1"/>
  <c r="L81" i="1"/>
  <c r="K81" i="1"/>
  <c r="J81" i="1"/>
  <c r="H81" i="1"/>
  <c r="L80" i="1"/>
  <c r="K80" i="1"/>
  <c r="J80" i="1"/>
  <c r="H80" i="1"/>
  <c r="L79" i="1"/>
  <c r="J79" i="1"/>
  <c r="I79" i="1"/>
  <c r="H79" i="1"/>
  <c r="L78" i="1"/>
  <c r="K78" i="1"/>
  <c r="J78" i="1"/>
  <c r="I78" i="1"/>
  <c r="H78" i="1"/>
  <c r="G78" i="1"/>
  <c r="L77" i="1"/>
  <c r="K77" i="1"/>
  <c r="J77" i="1"/>
  <c r="I77" i="1"/>
  <c r="H77" i="1"/>
  <c r="G77" i="1"/>
  <c r="L76" i="1"/>
  <c r="J76" i="1"/>
  <c r="I76" i="1"/>
  <c r="H76" i="1"/>
  <c r="L75" i="1"/>
  <c r="J75" i="1"/>
  <c r="I75" i="1"/>
  <c r="H75" i="1"/>
  <c r="L74" i="1"/>
  <c r="K74" i="1"/>
  <c r="J74" i="1"/>
  <c r="H74" i="1"/>
  <c r="G73" i="1"/>
  <c r="F73" i="1"/>
  <c r="E73" i="1"/>
  <c r="L73" i="1" s="1"/>
  <c r="D73" i="1"/>
  <c r="D72" i="1" s="1"/>
  <c r="C73" i="1"/>
  <c r="F72" i="1"/>
  <c r="E72" i="1"/>
  <c r="L72" i="1" s="1"/>
  <c r="C72" i="1"/>
  <c r="L71" i="1"/>
  <c r="K71" i="1"/>
  <c r="J71" i="1"/>
  <c r="I71" i="1"/>
  <c r="H71" i="1"/>
  <c r="G71" i="1"/>
  <c r="L70" i="1"/>
  <c r="K70" i="1"/>
  <c r="J70" i="1"/>
  <c r="I70" i="1"/>
  <c r="H70" i="1"/>
  <c r="L68" i="1"/>
  <c r="K68" i="1"/>
  <c r="J68" i="1"/>
  <c r="I68" i="1"/>
  <c r="H68" i="1"/>
  <c r="G68" i="1"/>
  <c r="H67" i="1"/>
  <c r="F67" i="1"/>
  <c r="F65" i="1" s="1"/>
  <c r="E67" i="1"/>
  <c r="G67" i="1" s="1"/>
  <c r="D67" i="1"/>
  <c r="D65" i="1" s="1"/>
  <c r="C67" i="1"/>
  <c r="C65" i="1" s="1"/>
  <c r="L66" i="1"/>
  <c r="K66" i="1"/>
  <c r="J66" i="1"/>
  <c r="I66" i="1"/>
  <c r="H66" i="1"/>
  <c r="I64" i="1"/>
  <c r="G64" i="1"/>
  <c r="E64" i="1"/>
  <c r="H64" i="1" s="1"/>
  <c r="L63" i="1"/>
  <c r="K63" i="1"/>
  <c r="J63" i="1"/>
  <c r="I63" i="1"/>
  <c r="H63" i="1"/>
  <c r="G63" i="1"/>
  <c r="L62" i="1"/>
  <c r="K62" i="1"/>
  <c r="J62" i="1"/>
  <c r="I62" i="1"/>
  <c r="H62" i="1"/>
  <c r="G62" i="1"/>
  <c r="L61" i="1"/>
  <c r="K61" i="1"/>
  <c r="J61" i="1"/>
  <c r="I61" i="1"/>
  <c r="H61" i="1"/>
  <c r="G61" i="1"/>
  <c r="L60" i="1"/>
  <c r="K60" i="1"/>
  <c r="J60" i="1"/>
  <c r="I60" i="1"/>
  <c r="H60" i="1"/>
  <c r="G60" i="1"/>
  <c r="F59" i="1"/>
  <c r="D59" i="1"/>
  <c r="D58" i="1" s="1"/>
  <c r="C59" i="1"/>
  <c r="F58" i="1"/>
  <c r="C58" i="1"/>
  <c r="L57" i="1"/>
  <c r="K57" i="1"/>
  <c r="J57" i="1"/>
  <c r="I57" i="1"/>
  <c r="H57" i="1"/>
  <c r="G57" i="1"/>
  <c r="L56" i="1"/>
  <c r="K56" i="1"/>
  <c r="J56" i="1"/>
  <c r="I56" i="1"/>
  <c r="H56" i="1"/>
  <c r="G56" i="1"/>
  <c r="L55" i="1"/>
  <c r="J55" i="1"/>
  <c r="I55" i="1"/>
  <c r="H55" i="1"/>
  <c r="G55" i="1"/>
  <c r="F55" i="1"/>
  <c r="E55" i="1"/>
  <c r="K55" i="1" s="1"/>
  <c r="D55" i="1"/>
  <c r="C55" i="1"/>
  <c r="L54" i="1"/>
  <c r="J54" i="1"/>
  <c r="H54" i="1"/>
  <c r="L53" i="1"/>
  <c r="K53" i="1"/>
  <c r="J53" i="1"/>
  <c r="I53" i="1"/>
  <c r="H53" i="1"/>
  <c r="G53" i="1"/>
  <c r="L52" i="1"/>
  <c r="K52" i="1"/>
  <c r="J52" i="1"/>
  <c r="I52" i="1"/>
  <c r="H52" i="1"/>
  <c r="G52" i="1"/>
  <c r="L51" i="1"/>
  <c r="K51" i="1"/>
  <c r="J51" i="1"/>
  <c r="I51" i="1"/>
  <c r="H51" i="1"/>
  <c r="G51" i="1"/>
  <c r="G50" i="1"/>
  <c r="F50" i="1"/>
  <c r="E50" i="1"/>
  <c r="L50" i="1" s="1"/>
  <c r="D50" i="1"/>
  <c r="D49" i="1" s="1"/>
  <c r="D41" i="1" s="1"/>
  <c r="C50" i="1"/>
  <c r="F49" i="1"/>
  <c r="E49" i="1"/>
  <c r="L49" i="1" s="1"/>
  <c r="C49" i="1"/>
  <c r="C41" i="1" s="1"/>
  <c r="L48" i="1"/>
  <c r="K48" i="1"/>
  <c r="J48" i="1"/>
  <c r="I48" i="1"/>
  <c r="H48" i="1"/>
  <c r="L47" i="1"/>
  <c r="K47" i="1"/>
  <c r="J47" i="1"/>
  <c r="I47" i="1"/>
  <c r="H47" i="1"/>
  <c r="L46" i="1"/>
  <c r="K46" i="1"/>
  <c r="J46" i="1"/>
  <c r="I46" i="1"/>
  <c r="H46" i="1"/>
  <c r="G46" i="1"/>
  <c r="L45" i="1"/>
  <c r="K45" i="1"/>
  <c r="J45" i="1"/>
  <c r="I45" i="1"/>
  <c r="H45" i="1"/>
  <c r="G45" i="1"/>
  <c r="L44" i="1"/>
  <c r="K44" i="1"/>
  <c r="J44" i="1"/>
  <c r="I44" i="1"/>
  <c r="H44" i="1"/>
  <c r="G44" i="1"/>
  <c r="L43" i="1"/>
  <c r="K43" i="1"/>
  <c r="J43" i="1"/>
  <c r="I43" i="1"/>
  <c r="H43" i="1"/>
  <c r="G43" i="1"/>
  <c r="K42" i="1"/>
  <c r="J42" i="1"/>
  <c r="I42" i="1"/>
  <c r="H42" i="1"/>
  <c r="G42" i="1"/>
  <c r="F42" i="1"/>
  <c r="E42" i="1"/>
  <c r="L42" i="1" s="1"/>
  <c r="D42" i="1"/>
  <c r="C42" i="1"/>
  <c r="F41" i="1"/>
  <c r="L40" i="1"/>
  <c r="K40" i="1"/>
  <c r="J40" i="1"/>
  <c r="H40" i="1"/>
  <c r="L39" i="1"/>
  <c r="K39" i="1"/>
  <c r="J39" i="1"/>
  <c r="I39" i="1"/>
  <c r="H39" i="1"/>
  <c r="L38" i="1"/>
  <c r="K38" i="1"/>
  <c r="J38" i="1"/>
  <c r="I38" i="1"/>
  <c r="H38" i="1"/>
  <c r="L37" i="1"/>
  <c r="K37" i="1"/>
  <c r="J37" i="1"/>
  <c r="I37" i="1"/>
  <c r="H37" i="1"/>
  <c r="G37" i="1"/>
  <c r="F36" i="1"/>
  <c r="E36" i="1"/>
  <c r="L36" i="1" s="1"/>
  <c r="D36" i="1"/>
  <c r="C36" i="1"/>
  <c r="L35" i="1"/>
  <c r="K35" i="1"/>
  <c r="J35" i="1"/>
  <c r="I35" i="1"/>
  <c r="H35" i="1"/>
  <c r="G35" i="1"/>
  <c r="L34" i="1"/>
  <c r="K34" i="1"/>
  <c r="J34" i="1"/>
  <c r="I34" i="1"/>
  <c r="H34" i="1"/>
  <c r="G34" i="1"/>
  <c r="L33" i="1"/>
  <c r="K33" i="1"/>
  <c r="J33" i="1"/>
  <c r="I33" i="1"/>
  <c r="F33" i="1"/>
  <c r="E33" i="1"/>
  <c r="G33" i="1" s="1"/>
  <c r="D33" i="1"/>
  <c r="C33" i="1"/>
  <c r="C31" i="1" s="1"/>
  <c r="G31" i="1" s="1"/>
  <c r="L32" i="1"/>
  <c r="K32" i="1"/>
  <c r="J32" i="1"/>
  <c r="I32" i="1"/>
  <c r="H32" i="1"/>
  <c r="G32" i="1"/>
  <c r="F31" i="1"/>
  <c r="E31" i="1"/>
  <c r="L31" i="1" s="1"/>
  <c r="D31" i="1"/>
  <c r="L30" i="1"/>
  <c r="K30" i="1"/>
  <c r="J30" i="1"/>
  <c r="I30" i="1"/>
  <c r="H30" i="1"/>
  <c r="G30" i="1"/>
  <c r="L29" i="1"/>
  <c r="K29" i="1"/>
  <c r="J29" i="1"/>
  <c r="H29" i="1"/>
  <c r="L28" i="1"/>
  <c r="K28" i="1"/>
  <c r="J28" i="1"/>
  <c r="H28" i="1"/>
  <c r="L27" i="1"/>
  <c r="K27" i="1"/>
  <c r="J27" i="1"/>
  <c r="I27" i="1"/>
  <c r="H27" i="1"/>
  <c r="G27" i="1"/>
  <c r="L26" i="1"/>
  <c r="K26" i="1"/>
  <c r="J26" i="1"/>
  <c r="I26" i="1"/>
  <c r="H26" i="1"/>
  <c r="G26" i="1"/>
  <c r="L25" i="1"/>
  <c r="K25" i="1"/>
  <c r="J25" i="1"/>
  <c r="I25" i="1"/>
  <c r="H25" i="1"/>
  <c r="G25" i="1"/>
  <c r="L24" i="1"/>
  <c r="K24" i="1"/>
  <c r="J24" i="1"/>
  <c r="I24" i="1"/>
  <c r="H24" i="1"/>
  <c r="G24" i="1"/>
  <c r="L23" i="1"/>
  <c r="K23" i="1"/>
  <c r="J23" i="1"/>
  <c r="I23" i="1"/>
  <c r="H23" i="1"/>
  <c r="G23" i="1"/>
  <c r="K22" i="1"/>
  <c r="J22" i="1"/>
  <c r="I22" i="1"/>
  <c r="H22" i="1"/>
  <c r="G22" i="1"/>
  <c r="F22" i="1"/>
  <c r="E22" i="1"/>
  <c r="L22" i="1" s="1"/>
  <c r="D22" i="1"/>
  <c r="C22" i="1"/>
  <c r="K21" i="1"/>
  <c r="I21" i="1"/>
  <c r="H21" i="1"/>
  <c r="G21" i="1"/>
  <c r="F21" i="1"/>
  <c r="E21" i="1"/>
  <c r="J21" i="1" s="1"/>
  <c r="D21" i="1"/>
  <c r="C21" i="1"/>
  <c r="L20" i="1"/>
  <c r="K20" i="1"/>
  <c r="J20" i="1"/>
  <c r="I20" i="1"/>
  <c r="H20" i="1"/>
  <c r="G20" i="1"/>
  <c r="L19" i="1"/>
  <c r="K19" i="1"/>
  <c r="J19" i="1"/>
  <c r="I19" i="1"/>
  <c r="H19" i="1"/>
  <c r="G19" i="1"/>
  <c r="L18" i="1"/>
  <c r="K18" i="1"/>
  <c r="J18" i="1"/>
  <c r="I18" i="1"/>
  <c r="H18" i="1"/>
  <c r="G18" i="1"/>
  <c r="L17" i="1"/>
  <c r="K17" i="1"/>
  <c r="J17" i="1"/>
  <c r="I17" i="1"/>
  <c r="H17" i="1"/>
  <c r="G17" i="1"/>
  <c r="I16" i="1"/>
  <c r="G16" i="1"/>
  <c r="F16" i="1"/>
  <c r="F15" i="1" s="1"/>
  <c r="E16" i="1"/>
  <c r="H16" i="1" s="1"/>
  <c r="D16" i="1"/>
  <c r="C16" i="1"/>
  <c r="G15" i="1"/>
  <c r="E15" i="1"/>
  <c r="L15" i="1" s="1"/>
  <c r="D15" i="1"/>
  <c r="C15" i="1"/>
  <c r="L14" i="1"/>
  <c r="K14" i="1"/>
  <c r="J14" i="1"/>
  <c r="I14" i="1"/>
  <c r="H14" i="1"/>
  <c r="G14" i="1"/>
  <c r="L13" i="1"/>
  <c r="K13" i="1"/>
  <c r="J13" i="1"/>
  <c r="I13" i="1"/>
  <c r="H13" i="1"/>
  <c r="G13" i="1"/>
  <c r="L12" i="1"/>
  <c r="K12" i="1"/>
  <c r="J12" i="1"/>
  <c r="I12" i="1"/>
  <c r="H12" i="1"/>
  <c r="G12" i="1"/>
  <c r="L11" i="1"/>
  <c r="K11" i="1"/>
  <c r="J11" i="1"/>
  <c r="I11" i="1"/>
  <c r="H11" i="1"/>
  <c r="G11" i="1"/>
  <c r="L10" i="1"/>
  <c r="K10" i="1"/>
  <c r="J10" i="1"/>
  <c r="I10" i="1"/>
  <c r="H10" i="1"/>
  <c r="G10" i="1"/>
  <c r="L9" i="1"/>
  <c r="K9" i="1"/>
  <c r="J9" i="1"/>
  <c r="I9" i="1"/>
  <c r="H9" i="1"/>
  <c r="G9" i="1"/>
  <c r="F8" i="1"/>
  <c r="F7" i="1" s="1"/>
  <c r="F6" i="1" s="1"/>
  <c r="E8" i="1"/>
  <c r="L8" i="1" s="1"/>
  <c r="D8" i="1"/>
  <c r="C8" i="1"/>
  <c r="D7" i="1"/>
  <c r="C7" i="1"/>
  <c r="F251" i="1" l="1"/>
  <c r="H97" i="1"/>
  <c r="G97" i="1"/>
  <c r="D106" i="1"/>
  <c r="D107" i="1"/>
  <c r="F106" i="1"/>
  <c r="F107" i="1"/>
  <c r="C6" i="1"/>
  <c r="I97" i="1"/>
  <c r="D6" i="1"/>
  <c r="D251" i="1" s="1"/>
  <c r="H15" i="1"/>
  <c r="J16" i="1"/>
  <c r="L21" i="1"/>
  <c r="H31" i="1"/>
  <c r="H50" i="1"/>
  <c r="E59" i="1"/>
  <c r="J64" i="1"/>
  <c r="I67" i="1"/>
  <c r="H73" i="1"/>
  <c r="H86" i="1"/>
  <c r="K97" i="1"/>
  <c r="H99" i="1"/>
  <c r="I112" i="1"/>
  <c r="H151" i="1"/>
  <c r="J160" i="1"/>
  <c r="J166" i="1"/>
  <c r="J218" i="1"/>
  <c r="K225" i="1"/>
  <c r="E229" i="1"/>
  <c r="H232" i="1"/>
  <c r="E7" i="1"/>
  <c r="G8" i="1"/>
  <c r="I15" i="1"/>
  <c r="K16" i="1"/>
  <c r="I31" i="1"/>
  <c r="G36" i="1"/>
  <c r="G49" i="1"/>
  <c r="I50" i="1"/>
  <c r="K64" i="1"/>
  <c r="J67" i="1"/>
  <c r="G72" i="1"/>
  <c r="I73" i="1"/>
  <c r="G83" i="1"/>
  <c r="I86" i="1"/>
  <c r="L97" i="1"/>
  <c r="I99" i="1"/>
  <c r="J112" i="1"/>
  <c r="H126" i="1"/>
  <c r="I151" i="1"/>
  <c r="E155" i="1"/>
  <c r="G156" i="1"/>
  <c r="K160" i="1"/>
  <c r="G162" i="1"/>
  <c r="K166" i="1"/>
  <c r="G168" i="1"/>
  <c r="K218" i="1"/>
  <c r="I232" i="1"/>
  <c r="H8" i="1"/>
  <c r="J15" i="1"/>
  <c r="L16" i="1"/>
  <c r="J31" i="1"/>
  <c r="H36" i="1"/>
  <c r="H49" i="1"/>
  <c r="J50" i="1"/>
  <c r="L64" i="1"/>
  <c r="K67" i="1"/>
  <c r="H72" i="1"/>
  <c r="J73" i="1"/>
  <c r="H83" i="1"/>
  <c r="J86" i="1"/>
  <c r="K112" i="1"/>
  <c r="I126" i="1"/>
  <c r="G140" i="1"/>
  <c r="J151" i="1"/>
  <c r="H156" i="1"/>
  <c r="L160" i="1"/>
  <c r="H162" i="1"/>
  <c r="L166" i="1"/>
  <c r="H168" i="1"/>
  <c r="G205" i="1"/>
  <c r="L218" i="1"/>
  <c r="J232" i="1"/>
  <c r="H249" i="1"/>
  <c r="I8" i="1"/>
  <c r="K15" i="1"/>
  <c r="K31" i="1"/>
  <c r="I36" i="1"/>
  <c r="I49" i="1"/>
  <c r="K50" i="1"/>
  <c r="L67" i="1"/>
  <c r="I72" i="1"/>
  <c r="K73" i="1"/>
  <c r="I83" i="1"/>
  <c r="K86" i="1"/>
  <c r="G88" i="1"/>
  <c r="K99" i="1"/>
  <c r="L112" i="1"/>
  <c r="G118" i="1"/>
  <c r="H140" i="1"/>
  <c r="K151" i="1"/>
  <c r="I156" i="1"/>
  <c r="I162" i="1"/>
  <c r="I168" i="1"/>
  <c r="H205" i="1"/>
  <c r="K232" i="1"/>
  <c r="I249" i="1"/>
  <c r="J8" i="1"/>
  <c r="H33" i="1"/>
  <c r="J36" i="1"/>
  <c r="J49" i="1"/>
  <c r="J72" i="1"/>
  <c r="J83" i="1"/>
  <c r="L99" i="1"/>
  <c r="G108" i="1"/>
  <c r="H118" i="1"/>
  <c r="I140" i="1"/>
  <c r="J156" i="1"/>
  <c r="J162" i="1"/>
  <c r="J168" i="1"/>
  <c r="E201" i="1"/>
  <c r="G202" i="1"/>
  <c r="I205" i="1"/>
  <c r="C225" i="1"/>
  <c r="G228" i="1"/>
  <c r="J249" i="1"/>
  <c r="K8" i="1"/>
  <c r="K36" i="1"/>
  <c r="E41" i="1"/>
  <c r="K49" i="1"/>
  <c r="E65" i="1"/>
  <c r="K72" i="1"/>
  <c r="K83" i="1"/>
  <c r="I118" i="1"/>
  <c r="G130" i="1"/>
  <c r="I137" i="1"/>
  <c r="J140" i="1"/>
  <c r="K156" i="1"/>
  <c r="G158" i="1"/>
  <c r="K162" i="1"/>
  <c r="G164" i="1"/>
  <c r="K168" i="1"/>
  <c r="H202" i="1"/>
  <c r="J205" i="1"/>
  <c r="C218" i="1"/>
  <c r="G218" i="1" s="1"/>
  <c r="H246" i="1"/>
  <c r="K249" i="1"/>
  <c r="H130" i="1"/>
  <c r="H158" i="1"/>
  <c r="H164" i="1"/>
  <c r="E111" i="1"/>
  <c r="J41" i="1" l="1"/>
  <c r="I41" i="1"/>
  <c r="H41" i="1"/>
  <c r="G41" i="1"/>
  <c r="L41" i="1"/>
  <c r="K41" i="1"/>
  <c r="L7" i="1"/>
  <c r="K7" i="1"/>
  <c r="J7" i="1"/>
  <c r="I7" i="1"/>
  <c r="H7" i="1"/>
  <c r="G7" i="1"/>
  <c r="E6" i="1"/>
  <c r="L229" i="1"/>
  <c r="K229" i="1"/>
  <c r="J229" i="1"/>
  <c r="I229" i="1"/>
  <c r="H229" i="1"/>
  <c r="G229" i="1"/>
  <c r="C201" i="1"/>
  <c r="H225" i="1"/>
  <c r="G225" i="1"/>
  <c r="L59" i="1"/>
  <c r="K59" i="1"/>
  <c r="J59" i="1"/>
  <c r="I59" i="1"/>
  <c r="H59" i="1"/>
  <c r="G59" i="1"/>
  <c r="E58" i="1"/>
  <c r="E106" i="1"/>
  <c r="L111" i="1"/>
  <c r="K111" i="1"/>
  <c r="E107" i="1"/>
  <c r="J111" i="1"/>
  <c r="I111" i="1"/>
  <c r="H111" i="1"/>
  <c r="G111" i="1"/>
  <c r="L155" i="1"/>
  <c r="K155" i="1"/>
  <c r="J155" i="1"/>
  <c r="I155" i="1"/>
  <c r="H155" i="1"/>
  <c r="G155" i="1"/>
  <c r="H218" i="1"/>
  <c r="K201" i="1"/>
  <c r="J201" i="1"/>
  <c r="I201" i="1"/>
  <c r="L201" i="1"/>
  <c r="J65" i="1"/>
  <c r="I65" i="1"/>
  <c r="H65" i="1"/>
  <c r="G65" i="1"/>
  <c r="K65" i="1"/>
  <c r="L65" i="1"/>
  <c r="K107" i="1" l="1"/>
  <c r="J107" i="1"/>
  <c r="I107" i="1"/>
  <c r="L107" i="1"/>
  <c r="C106" i="1"/>
  <c r="C251" i="1" s="1"/>
  <c r="C107" i="1"/>
  <c r="H107" i="1" s="1"/>
  <c r="I106" i="1"/>
  <c r="H106" i="1"/>
  <c r="G106" i="1"/>
  <c r="J106" i="1"/>
  <c r="L106" i="1"/>
  <c r="K106" i="1"/>
  <c r="L58" i="1"/>
  <c r="K58" i="1"/>
  <c r="J58" i="1"/>
  <c r="I58" i="1"/>
  <c r="H58" i="1"/>
  <c r="G58" i="1"/>
  <c r="G201" i="1"/>
  <c r="L6" i="1"/>
  <c r="K6" i="1"/>
  <c r="J6" i="1"/>
  <c r="I6" i="1"/>
  <c r="H6" i="1"/>
  <c r="G6" i="1"/>
  <c r="E251" i="1"/>
  <c r="H201" i="1"/>
  <c r="G107" i="1" l="1"/>
  <c r="L251" i="1"/>
  <c r="K251" i="1"/>
  <c r="J251" i="1"/>
  <c r="I251" i="1"/>
  <c r="H251" i="1"/>
  <c r="G251" i="1"/>
</calcChain>
</file>

<file path=xl/sharedStrings.xml><?xml version="1.0" encoding="utf-8"?>
<sst xmlns="http://schemas.openxmlformats.org/spreadsheetml/2006/main" count="434" uniqueCount="389">
  <si>
    <t>Приложение 1
к отчету об исполнении бюджета городского округа Ступино Московской области за 2022 год</t>
  </si>
  <si>
    <t>Исполнение бюджета городского округа Ступино Московской области по доходам за 2022 год</t>
  </si>
  <si>
    <t>Код бюджетной классификации Российской Федерации</t>
  </si>
  <si>
    <t xml:space="preserve">Наименование доходов </t>
  </si>
  <si>
    <t>Утвержден-ный план 2022 года</t>
  </si>
  <si>
    <t>Уточненный план 2022 года</t>
  </si>
  <si>
    <t>Исполнено
за 2022 год</t>
  </si>
  <si>
    <t>Исполнено
за 2021 год</t>
  </si>
  <si>
    <t>% исполнения к утвержден-ному плану</t>
  </si>
  <si>
    <t>отклонение к утвержден-ному плану, тыс. руб.</t>
  </si>
  <si>
    <t xml:space="preserve">% исполнения </t>
  </si>
  <si>
    <t>отклонение к уточнен-ному плану, тыс. руб.</t>
  </si>
  <si>
    <t>% исполнения
к факту
2021г</t>
  </si>
  <si>
    <t>отклонение
к факту 2021г.,
тыс. руб.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</si>
  <si>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</si>
  <si>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</si>
  <si>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</si>
  <si>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</si>
  <si>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</si>
  <si>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</si>
  <si>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</si>
  <si>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</si>
  <si>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</si>
  <si>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</si>
  <si>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</si>
  <si>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</si>
  <si>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</si>
  <si>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</si>
  <si>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000 1 01 02080 01 0000 110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</si>
  <si>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</si>
  <si>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000 1 01 02100 01 0000 110</t>
  </si>
  <si>
    <t xml:space="preserve"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 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</si>
  <si>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</si>
  <si>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</si>
  <si>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</si>
  <si>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</si>
  <si>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</si>
  <si>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</si>
  <si>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</si>
  <si>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</si>
  <si>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</si>
  <si>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</si>
  <si>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</si>
  <si>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</si>
  <si>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</si>
  <si>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</si>
  <si>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</si>
  <si>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</si>
  <si>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000 1 05 01011 01 0000 110</t>
  </si>
  <si>
    <t>Налог, взимаемый с налогоплательщиков, выбравших в качестве объекта налогообложения доходы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</si>
  <si>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</si>
  <si>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</si>
  <si>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</si>
  <si>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</si>
  <si>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</si>
  <si>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</si>
  <si>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</si>
  <si>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</si>
  <si>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000 1 05 02000 02 0000 110</t>
  </si>
  <si>
    <t>Единый налог на вмененный доход для отдельных видов деятельности</t>
  </si>
  <si>
    <t>х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</si>
  <si>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</si>
  <si>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</si>
  <si>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</si>
  <si>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</si>
  <si>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</si>
  <si>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</si>
  <si>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</si>
  <si>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</si>
  <si>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</si>
  <si>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</si>
  <si>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</si>
  <si>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</si>
  <si>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</si>
  <si>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</si>
  <si>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000 1 08 00000 00 0000 000</t>
  </si>
  <si>
    <t>ГОСУДАРСТВЕННАЯ ПОШЛИНА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</si>
  <si>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</si>
  <si>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</si>
  <si>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000 1 08 07150 01 0000 110</t>
  </si>
  <si>
    <t>Государственная пошлина за выдачу разрешения на установку рекламной конструкции</t>
  </si>
  <si>
    <t>000 1 08 07173 01 0000 110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</si>
  <si>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</si>
  <si>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000 1 09 00000 00 0000 000</t>
  </si>
  <si>
    <t>ЗАДОЛЖЕННОСТЬ И ПЕРЕРАСЧЕТЫ ПО ОТМЕНЕННЫМ НАЛОГАМ, СБОРАМ И ИНЫМ ОБЯЗАТЕЛЬНЫМ ПЛАТЕЖАМ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</si>
  <si>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</si>
  <si>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</si>
  <si>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</si>
  <si>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</si>
  <si>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</si>
  <si>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</si>
  <si>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</si>
  <si>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</si>
  <si>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</si>
  <si>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</si>
  <si>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</si>
  <si>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</si>
  <si>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000 1 11 05312 04 0000 120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</si>
  <si>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</si>
  <si>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</si>
  <si>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</si>
  <si>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</si>
  <si>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</si>
  <si>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</si>
  <si>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000 1 11 09044 04 0003 120</t>
  </si>
  <si>
    <t>000 1 11 09044 04 0014 120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</si>
  <si>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</si>
  <si>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</si>
  <si>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</si>
  <si>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>000 1 11 09080 04 0000 120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</si>
  <si>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</si>
  <si>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000 1 11 09080 04 0008 120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</si>
  <si>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</si>
  <si>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000 1 11 09080 04 0009 120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</si>
  <si>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</si>
  <si>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</si>
  <si>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</si>
  <si>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</si>
  <si>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</si>
  <si>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000 1 12 01010 01 0000 120</t>
  </si>
  <si>
    <t>Плата за выбросы загрязняющих веществ в атмосферный воздух стационарными объектами</t>
  </si>
  <si>
    <t>000 1 12 01030 01 0000 120</t>
  </si>
  <si>
    <t>Плата за сбросы загрязняющих веществ в водные объекты</t>
  </si>
  <si>
    <t>000 1 12 01041 01 0000 120</t>
  </si>
  <si>
    <t>Плата за размещение отходов производства</t>
  </si>
  <si>
    <t>000 1 12 01042 01 0000 120</t>
  </si>
  <si>
    <t>Плата за размещение твердых коммунальных отходов</t>
  </si>
  <si>
    <t>000 1 12 01070 01 0000 120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</si>
  <si>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</si>
  <si>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000 1 13 00000 00 0000 000</t>
  </si>
  <si>
    <t>ДОХОДЫ ОТ ОКАЗАНИЯ ПЛАТНЫХ УСЛУГ (РАБОТ) И КОМПЕНСАЦИИ ЗАТРАТ ГОСУДАРСТВА</t>
  </si>
  <si>
    <t>000 1 13 01530 04 0000 130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</si>
  <si>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</si>
  <si>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</si>
  <si>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</si>
  <si>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 xml:space="preserve">доходы от платных услуг, оказываемых казенными учреждениями (МКУ) </t>
  </si>
  <si>
    <t xml:space="preserve">доходы от платных услуг, оказываемых казенными учреждениями (Адм) </t>
  </si>
  <si>
    <t>доходы от платных услуг, оказываемых казенными учреждениями (Комитет по архитектуре и градостроительству МО)</t>
  </si>
  <si>
    <t>000 1 13 02064 04 0000 130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</si>
  <si>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</si>
  <si>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000 1 13 02994 04 0000 130</t>
  </si>
  <si>
    <t>Прочие доходы от компенсации затрат бюджетов городских округов</t>
  </si>
  <si>
    <t xml:space="preserve">Прочие доходы от компенсации затрат бюджетов городских округов </t>
  </si>
  <si>
    <t>000 1 13 02994 04 0004 130</t>
  </si>
  <si>
    <t>Прочие доходы от компенсации затрат бюджетов городских округов (возврат дебиторской задолженности) (Адм)</t>
  </si>
  <si>
    <t>000 1 13 02994 04 0005 130</t>
  </si>
  <si>
    <t>Прочие доходы от компенсации затрат бюджетов городских округов (ЦБУ)</t>
  </si>
  <si>
    <t>000 1 13 02994 04 0012 130</t>
  </si>
  <si>
    <t xml:space="preserve">Возврат остатков (администрация) </t>
  </si>
  <si>
    <t>000 1 13 02994 04 0013 130</t>
  </si>
  <si>
    <t xml:space="preserve">Возврат остатков (мун. задания "4") </t>
  </si>
  <si>
    <t>000 1 13 02994 04 0014 130</t>
  </si>
  <si>
    <t>Прочие доходы от компенсации затрат бюджетов городских округов (компенсация затрат (за счет возникшей экономии)) (Адм)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</si>
  <si>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</si>
  <si>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</si>
  <si>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</si>
  <si>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</si>
  <si>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</si>
  <si>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>оздоровительная кампания "Управление образования"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</si>
  <si>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</si>
  <si>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000 1 13 02994 04 0007 130</t>
  </si>
  <si>
    <t>Прочие доходы от компенсации затрат бюджетов городских округов (родительская плата в ДДО)</t>
  </si>
  <si>
    <t>родительская плата в ДДО "Управление образования"</t>
  </si>
  <si>
    <t>000 1 14 00000 00 0000 000</t>
  </si>
  <si>
    <t>ДОХОДЫ ОТ ПРОДАЖИ МАТЕРИАЛЬНЫХ И НЕМАТЕРИАЛЬНЫХ АКТИВОВ</t>
  </si>
  <si>
    <t>000 1 14 01040 04 0000 410</t>
  </si>
  <si>
    <t>Доходы от продажи квартир, находящихся в собственности городских округов</t>
  </si>
  <si>
    <t>000 1 14 02042 04 0000 410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</si>
  <si>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</si>
  <si>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</si>
  <si>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</si>
  <si>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</si>
  <si>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</si>
  <si>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</si>
  <si>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</si>
  <si>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</si>
  <si>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</si>
  <si>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</si>
  <si>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</si>
  <si>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</si>
  <si>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</si>
  <si>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</si>
  <si>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 xml:space="preserve">ПРОЧИЕ НЕНАЛОГОВЫЕ ДОХОДЫ </t>
  </si>
  <si>
    <t>000 1 17 01040 04 0000 180</t>
  </si>
  <si>
    <t>Невыясненные поступления, зачисляемые в бюджеты городских округов</t>
  </si>
  <si>
    <t>000 1 17 05040 04 0000 180</t>
  </si>
  <si>
    <t xml:space="preserve">Прочие неналоговые доходы бюджетов городских округов </t>
  </si>
  <si>
    <t>Прочие неналоговые доходы бюджетов городских округов</t>
  </si>
  <si>
    <t>000 1 17 05040 04 0008 180</t>
  </si>
  <si>
    <t>000 1 17 05040 04 0009 180</t>
  </si>
  <si>
    <t>000 1 17 05040 04 0010 180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</si>
  <si>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</si>
  <si>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000 1 17 15020 04 0000 150</t>
  </si>
  <si>
    <t>Инициативные платежи, зачисляемые в бюджеты городских округов</t>
  </si>
  <si>
    <t xml:space="preserve"> - в части поступлений инициативных платежей для реализации каждого инициативного проекта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</si>
  <si>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</si>
  <si>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</si>
  <si>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</si>
  <si>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</si>
  <si>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</si>
  <si>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</si>
  <si>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</si>
  <si>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>Дотации бюджетам городских округов на выравнивание бюджетной обеспеченности</t>
  </si>
  <si>
    <t>000 2 02 19999 04 0000 150</t>
  </si>
  <si>
    <t xml:space="preserve">Прочие дотации бюджетам городских округов </t>
  </si>
  <si>
    <t>000 2 02 20000 00 0000 150</t>
  </si>
  <si>
    <t>СУБСИДИИ БЮДЖЕТАМ БЮДЖЕТНОЙ СИСТЕМЫ РОССИЙСКОЙ ФЕДЕРАЦИИ (МЕЖБЮДЖЕТНЫЕ СУБСИДИИ)</t>
  </si>
  <si>
    <t>000 2 02 20216 04 0000 150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</si>
  <si>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</si>
  <si>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</si>
  <si>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 xml:space="preserve"> - на ремонт дворовых территорий</t>
  </si>
  <si>
    <t xml:space="preserve"> - на ямочный ремонт асфальтового покрытия дворовых территорий</t>
  </si>
  <si>
    <t>000 2 02 20299 04 0000 150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</si>
  <si>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</si>
  <si>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</si>
  <si>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</si>
  <si>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</si>
  <si>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</si>
  <si>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</si>
  <si>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</si>
  <si>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</si>
  <si>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>000 2 02 25065 04 0000 150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</si>
  <si>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</si>
  <si>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000 2 02 25097 04 0000 150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</si>
  <si>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</si>
  <si>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</si>
  <si>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</si>
  <si>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</si>
  <si>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000 2 02 25208 04 0000 150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</si>
  <si>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</si>
  <si>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</si>
  <si>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</si>
  <si>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</si>
  <si>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</si>
  <si>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</si>
  <si>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</si>
  <si>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 xml:space="preserve"> - на обеспечение образовательных организаций материально-технической базой для внедрения цифровой образовательной среды</t>
  </si>
  <si>
    <t>000 2 02 25242 04 0000 150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</si>
  <si>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</si>
  <si>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</si>
  <si>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</si>
  <si>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</si>
  <si>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</si>
  <si>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</si>
  <si>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</si>
  <si>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 xml:space="preserve">000 2 02 25519 04 0000 150 </t>
  </si>
  <si>
    <t xml:space="preserve">Субсидии бюджетам городских округов на поддержку отрасли культуры   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</si>
  <si>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</si>
  <si>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модернизацию муниципальных детских школ искусств по видам искусств путем их реконструкции, капитального ремонта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</si>
  <si>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</si>
  <si>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</si>
  <si>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 xml:space="preserve"> - в части благоустройства общественных территорий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</si>
  <si>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</si>
  <si>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устройство систем наружного освещения в рамках реализации проекта «Светлый город»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</si>
  <si>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</si>
  <si>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 xml:space="preserve"> - на создание и ремонт пешеходных коммуникаций</t>
  </si>
  <si>
    <t xml:space="preserve"> - на обустройство пляжей</t>
  </si>
  <si>
    <t xml:space="preserve"> - на устройство контейнерных площадок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</si>
  <si>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</si>
  <si>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комплексное благоустройство территорий муниципальных образований Московской области</t>
  </si>
  <si>
    <t>000 2 02 25567 04 0000 150</t>
  </si>
  <si>
    <t>Субсидии бюджетам городских округов на обеспечение устойчивого развития сельских территорий</t>
  </si>
  <si>
    <t>000 2 02 25576 04 0000 150</t>
  </si>
  <si>
    <t>Субсидии бюджетам городских округов на обеспечение комплексного развития сельских территорий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</si>
  <si>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</si>
  <si>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мероприятия по улучшению жилищных условий граждан, проживающих на сельских территориях</t>
  </si>
  <si>
    <t>000 2 02 25750 04 0000 150</t>
  </si>
  <si>
    <t>Субсидии бюджетам городских округов на реализацию мероприятий по модернизации школьных систем образования</t>
  </si>
  <si>
    <t>000 2 02 27112 04 0000 150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</si>
  <si>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</si>
  <si>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000 2 02 27112 04 0001 150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</si>
  <si>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</si>
  <si>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 xml:space="preserve"> - на капитальные вложения в объекты общего образования (строительство школы на 825 мест, мкр.Центральный) </t>
  </si>
  <si>
    <t>000 2 02 27112 04 0002 150</t>
  </si>
  <si>
    <t xml:space="preserve"> - на капитальные вложения в общеобразовательные организации в целях обеспечения односменного режима обучения (строительство школы на 825 мест, мкр Юго-Западный г.Ступино)</t>
  </si>
  <si>
    <t>000 2 02 27112 04 0003 150</t>
  </si>
  <si>
    <t xml:space="preserve"> - на капитальные вложения в общеобразовательные организации в целях обеспечения односменного режима обучения (строительство школы на 550 мест, квартал Надежда г.Ступино)</t>
  </si>
  <si>
    <t>000 2 02 27112 04 0011 150</t>
  </si>
  <si>
    <t xml:space="preserve"> - на капитальные вложения в объекты общего образования (пристройка Верзиловская школа)</t>
  </si>
  <si>
    <t>000 2 02 27112 04 0020 150</t>
  </si>
  <si>
    <t xml:space="preserve"> - на проектирование и строительство дошкольных образовательных организаций (д/с г.Ступино мкр.Дубки)</t>
  </si>
  <si>
    <t>000 2 02 27112 04 0021 150</t>
  </si>
  <si>
    <t xml:space="preserve"> - на проектирование и строительство дошкольных образовательных организаций (Верзиловский д/с)</t>
  </si>
  <si>
    <t>000 2 02 29999 04 0000 150</t>
  </si>
  <si>
    <t>Прочие субсидии бюджетам городских округов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</si>
  <si>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</si>
  <si>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</si>
  <si>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мероприятия по проведению капитального ремонта в муниципальных дошкольных образовательных организациях в Московской области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</si>
  <si>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</si>
  <si>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мероприятия по разработке проектно - сметной документации на проведение капитального ремонта зданий муниципальных общеобразовательных организаций в Московской области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</si>
  <si>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</si>
  <si>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</si>
  <si>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</si>
  <si>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</si>
  <si>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</si>
  <si>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</si>
  <si>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строительство (реконструкцию) муниципальных стадионов</t>
  </si>
  <si>
    <t xml:space="preserve"> - на строительство (реконструкцию) объектов культуры</t>
  </si>
  <si>
    <t xml:space="preserve"> - на 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</si>
  <si>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</si>
  <si>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</si>
  <si>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</si>
  <si>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</si>
  <si>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</si>
  <si>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</si>
  <si>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изготовление и установку стел «Город трудовой доблести»</t>
  </si>
  <si>
    <t xml:space="preserve"> - на капитальные вложения в объекты инженерной инфраструктуры на территории военных городков, переданных из федеральной собственности (Коммунальное хозяйство)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</si>
  <si>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</si>
  <si>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</si>
  <si>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оснащение ноутбуками общеобразовательных организаций в Московской области</t>
  </si>
  <si>
    <t xml:space="preserve"> - на cофинансирование расходов на организацию деятельности многофункциональных центров предоставления государственных и муниципальных услуг </t>
  </si>
  <si>
    <t xml:space="preserve"> - на 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</si>
  <si>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</si>
  <si>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ремонт банных объектов в рамках программы «100 бань Подмосковья»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</si>
  <si>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</si>
  <si>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рекультивацию полигонов твёрдых коммунальных отходов 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</si>
  <si>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</si>
  <si>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</si>
  <si>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</si>
  <si>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</si>
  <si>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</si>
  <si>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 xml:space="preserve"> - на обеспечение предоставления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</si>
  <si>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</si>
  <si>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</si>
  <si>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</si>
  <si>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</si>
  <si>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</si>
  <si>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</si>
  <si>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</si>
  <si>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</si>
  <si>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</si>
  <si>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</si>
  <si>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</si>
  <si>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</si>
  <si>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</si>
  <si>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</si>
  <si>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000 2 02 30029 04 0000 150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</si>
  <si>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</si>
  <si>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</si>
  <si>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</si>
  <si>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000 2 02 30029 04 0005 150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</si>
  <si>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</si>
  <si>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</si>
  <si>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</si>
  <si>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</si>
  <si>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</si>
  <si>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</si>
  <si>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</si>
  <si>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000 2 02 35469 04 0000 150</t>
  </si>
  <si>
    <t>Субвенции бюджетам городских округов на проведение Всероссийской переписи населения 2020 года</t>
  </si>
  <si>
    <t>000 2 02 39999 04 0000 150</t>
  </si>
  <si>
    <t>Прочие субвенции бюджетам городских округов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</si>
  <si>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</si>
  <si>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</si>
  <si>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</si>
  <si>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000 2 02 40000 00 0000 150</t>
  </si>
  <si>
    <t>ИНЫЕ МЕЖБЮДЖЕТНЫЕ ТРАНСФЕРТЫ</t>
  </si>
  <si>
    <t>000 2 02 45179 04 0000 150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</si>
  <si>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</si>
  <si>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</si>
  <si>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</si>
  <si>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000 2 02 49999 04 0000 150</t>
  </si>
  <si>
    <t>Прочие межбюджетные трансферты, передаваемые бюджетам городских округов</t>
  </si>
  <si>
    <t xml:space="preserve"> - на создание центров образования естественно-научной и технологической направленностей</t>
  </si>
  <si>
    <t xml:space="preserve"> - на реализацию отдельных мероприятий муниципальных программ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</si>
  <si>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</si>
  <si>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реализацию отдельных мероприятий муниципальных программ в сфере образования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</si>
  <si>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</si>
  <si>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 xml:space="preserve"> - иной межбюджетный трансферт из резервного фонда Правительства Московской области на финансовое обеспечение непредвиденных расходов на безвозмездной и безвозвратной основе  на осуществление неотложных мероприятий, направленных на организацию аварийно-восстановительных работ, связанных в том числе с проведением ремонта несущих конструкций с усилением конструктивных элементов, проведением проектно-изыскательских работ, строительного контроля, ремонтом мест общего пользования, ремонтом квартир, в том числе ремонтом внутриквартирных инженерных систем, пострадавших в результате взрыва бытового газа в многоквартирном доме, расположенном по адресу: Московская область, г. Ступино, пер. Центральный, д. 4. </t>
  </si>
  <si>
    <t xml:space="preserve"> - иной межбюджетный трансферт, имеющий целевое назначение на Возмещение затрат, связанных с выполнением работ по благоустройству территорий, обеспечивающих доступ к водным объектам общего пользования</t>
  </si>
  <si>
    <t xml:space="preserve"> - 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</si>
  <si>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</si>
  <si>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 xml:space="preserve"> - на организацию работы по преобразованию необходимых сведений о гражданах, которые содержатся в документах воинского учета военных комиссариатов Московской области, в электронно-цифровую форму работниками многофункциональных центров предоставления государственных и муниципальных услуг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</si>
  <si>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</si>
  <si>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</si>
  <si>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</si>
  <si>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000 2 07 00000 00 0000 000</t>
  </si>
  <si>
    <t>ПРОЧИЕ БЕЗВОЗМЕЗДНЫЕ ПОСТУПЛЕНИЯ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</si>
  <si>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</si>
  <si>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</si>
  <si>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000 2 18 04010 04 0000 150</t>
  </si>
  <si>
    <t>Доходы бюджетов городских округов от возврата бюджетными учреждениями остатков субсидий прошлых лет</t>
  </si>
  <si>
    <t>000 2 18 04020 04 0000 150</t>
  </si>
  <si>
    <t>Доходы бюджетов городских округов от возврата автономными учреждениями остатков субсидий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</si>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</sst>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0"/>
    <numFmt numFmtId="166" formatCode="_-* #,##0.00_р_._-;\-* #,##0.00_р_._-;_-* &quot;-&quot;??_р_._-;_-@_-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11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166" fontId="7" fillId="0" borderId="0" applyFont="0" applyFill="0" applyBorder="0" applyAlignment="0" applyProtection="0"/>
    <xf numFmtId="0" fontId="7" fillId="0" borderId="0"/>
    <xf numFmtId="0" fontId="10" fillId="0" borderId="0"/>
  </cellStyleXfs>
  <cellXfs count="76">
    <xf numFmtId="0" fontId="0" fillId="0" borderId="0" xfId="0"/>
    <xf numFmtId="0" fontId="2" fillId="0" borderId="0" xfId="1" applyFont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right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164" fontId="3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3" fontId="4" fillId="4" borderId="1" xfId="2" applyNumberFormat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" fontId="4" fillId="0" borderId="3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64" fontId="4" fillId="0" borderId="1" xfId="3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 inden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 indent="1"/>
    </xf>
    <xf numFmtId="164" fontId="2" fillId="0" borderId="1" xfId="3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 indent="2"/>
    </xf>
    <xf numFmtId="164" fontId="8" fillId="0" borderId="1" xfId="3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1" fontId="4" fillId="0" borderId="1" xfId="4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left" vertical="center" wrapText="1" indent="1"/>
    </xf>
    <xf numFmtId="0" fontId="2" fillId="0" borderId="1" xfId="4" applyFont="1" applyBorder="1" applyAlignment="1">
      <alignment horizontal="left" vertical="center" wrapText="1" indent="1"/>
    </xf>
    <xf numFmtId="0" fontId="2" fillId="0" borderId="1" xfId="1" applyFont="1" applyBorder="1" applyAlignment="1">
      <alignment horizontal="left" vertical="center" wrapText="1" indent="2"/>
    </xf>
    <xf numFmtId="1" fontId="2" fillId="0" borderId="1" xfId="4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left" vertical="center" wrapText="1" indent="3"/>
    </xf>
    <xf numFmtId="0" fontId="2" fillId="0" borderId="1" xfId="1" applyFont="1" applyBorder="1" applyAlignment="1">
      <alignment horizontal="left" vertical="center" wrapText="1" indent="3"/>
    </xf>
    <xf numFmtId="0" fontId="8" fillId="0" borderId="1" xfId="1" applyFont="1" applyBorder="1" applyAlignment="1">
      <alignment horizontal="left" vertical="center" wrapText="1" indent="3"/>
    </xf>
    <xf numFmtId="0" fontId="2" fillId="0" borderId="4" xfId="1" applyFont="1" applyBorder="1" applyAlignment="1">
      <alignment horizontal="left" vertical="center" wrapText="1" indent="1"/>
    </xf>
    <xf numFmtId="49" fontId="2" fillId="0" borderId="1" xfId="5" applyNumberFormat="1" applyFont="1" applyBorder="1" applyAlignment="1">
      <alignment horizontal="center" vertical="center" wrapText="1"/>
    </xf>
    <xf numFmtId="0" fontId="2" fillId="0" borderId="1" xfId="5" applyFont="1" applyBorder="1" applyAlignment="1">
      <alignment horizontal="left" vertical="center" wrapText="1" indent="1"/>
    </xf>
    <xf numFmtId="164" fontId="2" fillId="0" borderId="1" xfId="1" applyNumberFormat="1" applyFont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2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 indent="1"/>
    </xf>
    <xf numFmtId="0" fontId="2" fillId="0" borderId="1" xfId="5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1" fontId="8" fillId="0" borderId="2" xfId="1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1" fontId="8" fillId="0" borderId="3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 wrapText="1"/>
    </xf>
    <xf numFmtId="164" fontId="8" fillId="0" borderId="3" xfId="3" applyNumberFormat="1" applyFont="1" applyBorder="1" applyAlignment="1">
      <alignment horizontal="center" vertical="center"/>
    </xf>
    <xf numFmtId="0" fontId="9" fillId="0" borderId="0" xfId="1" applyFont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left" vertical="center" wrapText="1" indent="1"/>
      <protection locked="0"/>
    </xf>
    <xf numFmtId="164" fontId="6" fillId="0" borderId="0" xfId="1" applyNumberFormat="1" applyFont="1" applyAlignment="1">
      <alignment vertical="center" wrapText="1"/>
    </xf>
  </cellXfs>
  <cellStyles count="6">
    <cellStyle name="Обычный" xfId="0" builtinId="0"/>
    <cellStyle name="Обычный 2" xfId="4" xr:uid="{FDC011A0-435C-431C-AAC2-93F37335C99E}"/>
    <cellStyle name="Обычный 2 2" xfId="5" xr:uid="{72AD3704-5A9C-4F09-B7C9-2F82A0BB0705}"/>
    <cellStyle name="Обычный 4" xfId="2" xr:uid="{AFA62613-49D6-41C4-8151-0D87AE165803}"/>
    <cellStyle name="Обычный_Прил 1_Доходы" xfId="1" xr:uid="{603714D6-C411-449E-A097-10051028AAD3}"/>
    <cellStyle name="Финансовый 2" xfId="3" xr:uid="{E1B4AC44-DA57-4367-8951-892B0DD00F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8432-466F-4AAF-A32E-D9C84F914A67}">
  <dimension ref="A1:L255"/>
  <sheetViews>
    <sheetView tabSelected="1" view="pageBreakPreview" zoomScaleNormal="100" zoomScaleSheetLayoutView="100" workbookViewId="0">
      <selection activeCell="O241" sqref="O241"/>
    </sheetView>
  </sheetViews>
  <sheetFormatPr defaultColWidth="9.140625" defaultRowHeight="15" x14ac:dyDescent="0.25"/>
  <cols>
    <col min="1" max="1" width="31" style="7" customWidth="1"/>
    <col min="2" max="2" width="75.85546875" style="7" customWidth="1"/>
    <col min="3" max="3" width="14.42578125" style="8" hidden="1" customWidth="1"/>
    <col min="4" max="4" width="15.5703125" style="9" customWidth="1"/>
    <col min="5" max="5" width="14.42578125" style="8" customWidth="1"/>
    <col min="6" max="6" width="14.42578125" style="8" hidden="1" customWidth="1"/>
    <col min="7" max="7" width="13.7109375" style="10" hidden="1" customWidth="1"/>
    <col min="8" max="8" width="13.7109375" style="2" hidden="1" customWidth="1"/>
    <col min="9" max="9" width="14.28515625" style="2" customWidth="1"/>
    <col min="10" max="10" width="13.140625" style="2" hidden="1" customWidth="1"/>
    <col min="11" max="11" width="13.85546875" style="5" hidden="1" customWidth="1"/>
    <col min="12" max="12" width="13.140625" style="5" hidden="1" customWidth="1"/>
    <col min="13" max="16384" width="9.140625" style="6"/>
  </cols>
  <sheetData>
    <row r="1" spans="1:12" ht="74.25" customHeight="1" x14ac:dyDescent="0.25">
      <c r="A1" s="1"/>
      <c r="B1" s="1"/>
      <c r="C1" s="2"/>
      <c r="D1" s="3"/>
      <c r="E1" s="4" t="s">
        <v>0</v>
      </c>
      <c r="F1" s="4"/>
      <c r="G1" s="4"/>
      <c r="H1" s="4"/>
      <c r="I1" s="4"/>
    </row>
    <row r="2" spans="1:12" ht="11.25" customHeight="1" x14ac:dyDescent="0.25"/>
    <row r="3" spans="1:12" ht="24" customHeight="1" x14ac:dyDescent="0.25">
      <c r="A3" s="11" t="s">
        <v>1</v>
      </c>
      <c r="B3" s="11"/>
      <c r="C3" s="11"/>
      <c r="D3" s="11"/>
      <c r="E3" s="11"/>
      <c r="F3" s="11"/>
      <c r="G3" s="12"/>
      <c r="H3" s="13"/>
      <c r="I3" s="13"/>
      <c r="J3" s="13"/>
    </row>
    <row r="4" spans="1:12" ht="12.75" customHeight="1" x14ac:dyDescent="0.25">
      <c r="A4" s="14"/>
      <c r="B4" s="14"/>
      <c r="C4" s="15"/>
      <c r="D4" s="15"/>
      <c r="E4" s="15"/>
      <c r="F4" s="15"/>
      <c r="G4" s="16"/>
      <c r="H4" s="17"/>
      <c r="I4" s="17"/>
      <c r="J4" s="17"/>
    </row>
    <row r="5" spans="1:12" s="26" customFormat="1" ht="71.25" customHeight="1" x14ac:dyDescent="0.25">
      <c r="A5" s="18" t="s">
        <v>2</v>
      </c>
      <c r="B5" s="18" t="s">
        <v>3</v>
      </c>
      <c r="C5" s="19" t="s">
        <v>4</v>
      </c>
      <c r="D5" s="20" t="s">
        <v>5</v>
      </c>
      <c r="E5" s="20" t="s">
        <v>6</v>
      </c>
      <c r="F5" s="21" t="s">
        <v>7</v>
      </c>
      <c r="G5" s="22" t="s">
        <v>8</v>
      </c>
      <c r="H5" s="22" t="s">
        <v>9</v>
      </c>
      <c r="I5" s="23" t="s">
        <v>10</v>
      </c>
      <c r="J5" s="24" t="s">
        <v>11</v>
      </c>
      <c r="K5" s="25" t="s">
        <v>12</v>
      </c>
      <c r="L5" s="25" t="s">
        <v>13</v>
      </c>
    </row>
    <row r="6" spans="1:12" s="30" customFormat="1" ht="29.25" customHeight="1" x14ac:dyDescent="0.25">
      <c r="A6" s="27" t="s">
        <v>14</v>
      </c>
      <c r="B6" s="28" t="s">
        <v>15</v>
      </c>
      <c r="C6" s="29">
        <f>C7+C15+C21+C31+C36+C40+C41+C58+C65+C88+C96+C97</f>
        <v>4076096.4</v>
      </c>
      <c r="D6" s="29">
        <f>D7+D15+D21+D31+D36+D40+D41+D58+D65+D88+D96+D97</f>
        <v>4293865.3300200002</v>
      </c>
      <c r="E6" s="29">
        <f>E7+E15+E21+E31+E36+E40+E41+E58+E65+E88+E96+E97</f>
        <v>4522019.3299000002</v>
      </c>
      <c r="F6" s="29">
        <f>F7+F15+F21+F31+F36+F40+F41+F58+F65+F88+F96+F97</f>
        <v>3772312.2096299995</v>
      </c>
      <c r="G6" s="29">
        <f>E6/C6*100</f>
        <v>110.93995053453594</v>
      </c>
      <c r="H6" s="29">
        <f>E6-C6</f>
        <v>445922.92990000034</v>
      </c>
      <c r="I6" s="29">
        <f>E6/D6*100</f>
        <v>105.31348755362427</v>
      </c>
      <c r="J6" s="29">
        <f>E6-D6</f>
        <v>228153.99988000002</v>
      </c>
      <c r="K6" s="29">
        <f>E6/F6*100</f>
        <v>119.87394146105245</v>
      </c>
      <c r="L6" s="29">
        <f>E6-F6</f>
        <v>749707.12027000077</v>
      </c>
    </row>
    <row r="7" spans="1:12" s="30" customFormat="1" ht="29.25" customHeight="1" x14ac:dyDescent="0.25">
      <c r="A7" s="31" t="s">
        <v>16</v>
      </c>
      <c r="B7" s="32" t="s">
        <v>17</v>
      </c>
      <c r="C7" s="29">
        <f t="shared" ref="C7:F7" si="0">C8</f>
        <v>2635000</v>
      </c>
      <c r="D7" s="29">
        <f t="shared" si="0"/>
        <v>2812666</v>
      </c>
      <c r="E7" s="29">
        <f t="shared" si="0"/>
        <v>2939838.6269499999</v>
      </c>
      <c r="F7" s="29">
        <f t="shared" si="0"/>
        <v>2271437.5735299997</v>
      </c>
      <c r="G7" s="29">
        <f t="shared" ref="G7:G68" si="1">E7/C7*100</f>
        <v>111.56882834724857</v>
      </c>
      <c r="H7" s="29">
        <f t="shared" ref="H7:H70" si="2">E7-C7</f>
        <v>304838.62694999995</v>
      </c>
      <c r="I7" s="29">
        <f t="shared" ref="I7:I70" si="3">E7/D7*100</f>
        <v>104.52142653802478</v>
      </c>
      <c r="J7" s="29">
        <f t="shared" ref="J7:J70" si="4">E7-D7</f>
        <v>127172.62694999995</v>
      </c>
      <c r="K7" s="29">
        <f t="shared" ref="K7:K70" si="5">E7/F7*100</f>
        <v>129.42634484914549</v>
      </c>
      <c r="L7" s="29">
        <f t="shared" ref="L7:L70" si="6">E7-F7</f>
        <v>668401.05342000024</v>
      </c>
    </row>
    <row r="8" spans="1:12" ht="29.25" customHeight="1" x14ac:dyDescent="0.25">
      <c r="A8" s="33" t="s">
        <v>18</v>
      </c>
      <c r="B8" s="34" t="s">
        <v>19</v>
      </c>
      <c r="C8" s="35">
        <f>SUM(C9:C13)</f>
        <v>2635000</v>
      </c>
      <c r="D8" s="35">
        <f>SUM(D9:D14)</f>
        <v>2812666</v>
      </c>
      <c r="E8" s="35">
        <f t="shared" ref="E8:F8" si="7">SUM(E9:E14)</f>
        <v>2939838.6269499999</v>
      </c>
      <c r="F8" s="35">
        <f t="shared" si="7"/>
        <v>2271437.5735299997</v>
      </c>
      <c r="G8" s="35">
        <f t="shared" si="1"/>
        <v>111.56882834724857</v>
      </c>
      <c r="H8" s="35">
        <f t="shared" si="2"/>
        <v>304838.62694999995</v>
      </c>
      <c r="I8" s="35">
        <f t="shared" si="3"/>
        <v>104.52142653802478</v>
      </c>
      <c r="J8" s="35">
        <f t="shared" si="4"/>
        <v>127172.62694999995</v>
      </c>
      <c r="K8" s="35">
        <f t="shared" si="5"/>
        <v>129.42634484914549</v>
      </c>
      <c r="L8" s="35">
        <f t="shared" si="6"/>
        <v>668401.05342000024</v>
      </c>
    </row>
    <row r="9" spans="1:12" s="39" customFormat="1" ht="78" hidden="1" customHeight="1" x14ac:dyDescent="0.25">
      <c r="A9" s="36" t="s">
        <v>20</v>
      </c>
      <c r="B9" s="37" t="s">
        <v>21</v>
      </c>
      <c r="C9" s="38">
        <v>2428000</v>
      </c>
      <c r="D9" s="38">
        <v>2469566</v>
      </c>
      <c r="E9" s="38">
        <v>2518303.3277699999</v>
      </c>
      <c r="F9" s="38">
        <v>2023563.2502299999</v>
      </c>
      <c r="G9" s="38">
        <f t="shared" si="1"/>
        <v>103.71924743698517</v>
      </c>
      <c r="H9" s="38">
        <f t="shared" si="2"/>
        <v>90303.327769999858</v>
      </c>
      <c r="I9" s="38">
        <f t="shared" si="3"/>
        <v>101.97351792865628</v>
      </c>
      <c r="J9" s="38">
        <f t="shared" si="4"/>
        <v>48737.327769999858</v>
      </c>
      <c r="K9" s="38">
        <f t="shared" si="5"/>
        <v>124.44895544944134</v>
      </c>
      <c r="L9" s="38">
        <f t="shared" si="6"/>
        <v>494740.07753999997</v>
      </c>
    </row>
    <row r="10" spans="1:12" s="39" customFormat="1" ht="78" hidden="1" customHeight="1" x14ac:dyDescent="0.25">
      <c r="A10" s="36" t="s">
        <v>22</v>
      </c>
      <c r="B10" s="37" t="s">
        <v>23</v>
      </c>
      <c r="C10" s="38">
        <v>7000</v>
      </c>
      <c r="D10" s="38">
        <v>7500</v>
      </c>
      <c r="E10" s="38">
        <v>7675.3362200000001</v>
      </c>
      <c r="F10" s="38">
        <v>7525.8083200000001</v>
      </c>
      <c r="G10" s="38">
        <f t="shared" si="1"/>
        <v>109.6476602857143</v>
      </c>
      <c r="H10" s="38">
        <f t="shared" si="2"/>
        <v>675.33622000000014</v>
      </c>
      <c r="I10" s="38">
        <f t="shared" si="3"/>
        <v>102.33781626666666</v>
      </c>
      <c r="J10" s="38">
        <f t="shared" si="4"/>
        <v>175.33622000000014</v>
      </c>
      <c r="K10" s="38">
        <f t="shared" si="5"/>
        <v>101.98686830227427</v>
      </c>
      <c r="L10" s="38">
        <f t="shared" si="6"/>
        <v>149.52790000000005</v>
      </c>
    </row>
    <row r="11" spans="1:12" s="39" customFormat="1" ht="78" hidden="1" customHeight="1" x14ac:dyDescent="0.25">
      <c r="A11" s="36" t="s">
        <v>24</v>
      </c>
      <c r="B11" s="37" t="s">
        <v>25</v>
      </c>
      <c r="C11" s="38">
        <v>20000</v>
      </c>
      <c r="D11" s="38">
        <v>28300</v>
      </c>
      <c r="E11" s="38">
        <v>84384.621339999998</v>
      </c>
      <c r="F11" s="38">
        <v>20725.520850000001</v>
      </c>
      <c r="G11" s="38">
        <f t="shared" si="1"/>
        <v>421.92310670000001</v>
      </c>
      <c r="H11" s="38">
        <f t="shared" si="2"/>
        <v>64384.621339999998</v>
      </c>
      <c r="I11" s="38">
        <f t="shared" si="3"/>
        <v>298.17887399293284</v>
      </c>
      <c r="J11" s="38">
        <f t="shared" si="4"/>
        <v>56084.621339999998</v>
      </c>
      <c r="K11" s="38">
        <f t="shared" si="5"/>
        <v>407.15319991584192</v>
      </c>
      <c r="L11" s="38">
        <f t="shared" si="6"/>
        <v>63659.100489999997</v>
      </c>
    </row>
    <row r="12" spans="1:12" s="39" customFormat="1" ht="78" hidden="1" customHeight="1" x14ac:dyDescent="0.25">
      <c r="A12" s="36" t="s">
        <v>26</v>
      </c>
      <c r="B12" s="37" t="s">
        <v>27</v>
      </c>
      <c r="C12" s="38">
        <v>30000</v>
      </c>
      <c r="D12" s="38">
        <v>55000</v>
      </c>
      <c r="E12" s="38">
        <v>57458.612459999997</v>
      </c>
      <c r="F12" s="38">
        <v>37617.24381</v>
      </c>
      <c r="G12" s="38">
        <f t="shared" si="1"/>
        <v>191.52870819999998</v>
      </c>
      <c r="H12" s="38">
        <f t="shared" si="2"/>
        <v>27458.612459999997</v>
      </c>
      <c r="I12" s="38">
        <f t="shared" si="3"/>
        <v>104.47020447272726</v>
      </c>
      <c r="J12" s="38">
        <f t="shared" si="4"/>
        <v>2458.6124599999966</v>
      </c>
      <c r="K12" s="38">
        <f t="shared" si="5"/>
        <v>152.74540779812648</v>
      </c>
      <c r="L12" s="38">
        <f t="shared" si="6"/>
        <v>19841.368649999997</v>
      </c>
    </row>
    <row r="13" spans="1:12" s="39" customFormat="1" ht="78" hidden="1" customHeight="1" x14ac:dyDescent="0.25">
      <c r="A13" s="36" t="s">
        <v>28</v>
      </c>
      <c r="B13" s="37" t="s">
        <v>29</v>
      </c>
      <c r="C13" s="38">
        <v>150000</v>
      </c>
      <c r="D13" s="38">
        <v>252300</v>
      </c>
      <c r="E13" s="38">
        <v>272016.72915999999</v>
      </c>
      <c r="F13" s="38">
        <v>182005.75031999999</v>
      </c>
      <c r="G13" s="38">
        <f t="shared" si="1"/>
        <v>181.34448610666666</v>
      </c>
      <c r="H13" s="38">
        <f t="shared" si="2"/>
        <v>122016.72915999999</v>
      </c>
      <c r="I13" s="38">
        <f t="shared" si="3"/>
        <v>107.81479554498613</v>
      </c>
      <c r="J13" s="38">
        <f t="shared" si="4"/>
        <v>19716.729159999988</v>
      </c>
      <c r="K13" s="38">
        <f t="shared" si="5"/>
        <v>149.45501924073494</v>
      </c>
      <c r="L13" s="38">
        <f t="shared" si="6"/>
        <v>90010.978839999996</v>
      </c>
    </row>
    <row r="14" spans="1:12" s="39" customFormat="1" ht="78" hidden="1" customHeight="1" x14ac:dyDescent="0.25">
      <c r="A14" s="36" t="s">
        <v>30</v>
      </c>
      <c r="B14" s="37" t="s">
        <v>31</v>
      </c>
      <c r="C14" s="38"/>
      <c r="D14" s="38"/>
      <c r="E14" s="38"/>
      <c r="F14" s="38"/>
      <c r="G14" s="38" t="e">
        <f t="shared" si="1"/>
        <v>#DIV/0!</v>
      </c>
      <c r="H14" s="38">
        <f t="shared" si="2"/>
        <v>0</v>
      </c>
      <c r="I14" s="38" t="e">
        <f t="shared" si="3"/>
        <v>#DIV/0!</v>
      </c>
      <c r="J14" s="38">
        <f t="shared" si="4"/>
        <v>0</v>
      </c>
      <c r="K14" s="38" t="e">
        <f t="shared" si="5"/>
        <v>#DIV/0!</v>
      </c>
      <c r="L14" s="38">
        <f t="shared" si="6"/>
        <v>0</v>
      </c>
    </row>
    <row r="15" spans="1:12" s="30" customFormat="1" ht="36.75" customHeight="1" x14ac:dyDescent="0.25">
      <c r="A15" s="40" t="s">
        <v>32</v>
      </c>
      <c r="B15" s="41" t="s">
        <v>33</v>
      </c>
      <c r="C15" s="29">
        <f t="shared" ref="C15:F15" si="8">C16</f>
        <v>97538</v>
      </c>
      <c r="D15" s="29">
        <f t="shared" si="8"/>
        <v>110280</v>
      </c>
      <c r="E15" s="29">
        <f t="shared" si="8"/>
        <v>112552.42617000001</v>
      </c>
      <c r="F15" s="29">
        <f t="shared" si="8"/>
        <v>104547.20067999999</v>
      </c>
      <c r="G15" s="29">
        <f t="shared" si="1"/>
        <v>115.3934119727696</v>
      </c>
      <c r="H15" s="29">
        <f t="shared" si="2"/>
        <v>15014.426170000006</v>
      </c>
      <c r="I15" s="29">
        <f t="shared" si="3"/>
        <v>102.06059681719262</v>
      </c>
      <c r="J15" s="29">
        <f t="shared" si="4"/>
        <v>2272.4261700000061</v>
      </c>
      <c r="K15" s="29">
        <f t="shared" si="5"/>
        <v>107.6570443186734</v>
      </c>
      <c r="L15" s="29">
        <f t="shared" si="6"/>
        <v>8005.2254900000116</v>
      </c>
    </row>
    <row r="16" spans="1:12" ht="36.75" customHeight="1" x14ac:dyDescent="0.25">
      <c r="A16" s="33" t="s">
        <v>34</v>
      </c>
      <c r="B16" s="34" t="s">
        <v>35</v>
      </c>
      <c r="C16" s="35">
        <f t="shared" ref="C16:F16" si="9">SUM(C17:C20)</f>
        <v>97538</v>
      </c>
      <c r="D16" s="35">
        <f t="shared" si="9"/>
        <v>110280</v>
      </c>
      <c r="E16" s="35">
        <f t="shared" si="9"/>
        <v>112552.42617000001</v>
      </c>
      <c r="F16" s="35">
        <f t="shared" si="9"/>
        <v>104547.20067999999</v>
      </c>
      <c r="G16" s="35">
        <f t="shared" si="1"/>
        <v>115.3934119727696</v>
      </c>
      <c r="H16" s="35">
        <f t="shared" si="2"/>
        <v>15014.426170000006</v>
      </c>
      <c r="I16" s="35">
        <f t="shared" si="3"/>
        <v>102.06059681719262</v>
      </c>
      <c r="J16" s="35">
        <f t="shared" si="4"/>
        <v>2272.4261700000061</v>
      </c>
      <c r="K16" s="35">
        <f t="shared" si="5"/>
        <v>107.6570443186734</v>
      </c>
      <c r="L16" s="35">
        <f t="shared" si="6"/>
        <v>8005.2254900000116</v>
      </c>
    </row>
    <row r="17" spans="1:12" s="39" customFormat="1" ht="78" hidden="1" customHeight="1" x14ac:dyDescent="0.25">
      <c r="A17" s="36" t="s">
        <v>36</v>
      </c>
      <c r="B17" s="37" t="s">
        <v>37</v>
      </c>
      <c r="C17" s="38">
        <v>44100</v>
      </c>
      <c r="D17" s="38">
        <v>55200</v>
      </c>
      <c r="E17" s="38">
        <v>56423.323600000003</v>
      </c>
      <c r="F17" s="38">
        <v>48265.217660000002</v>
      </c>
      <c r="G17" s="38">
        <f t="shared" si="1"/>
        <v>127.94404444444444</v>
      </c>
      <c r="H17" s="38">
        <f t="shared" si="2"/>
        <v>12323.323600000003</v>
      </c>
      <c r="I17" s="38">
        <f t="shared" si="3"/>
        <v>102.21616594202901</v>
      </c>
      <c r="J17" s="38">
        <f t="shared" si="4"/>
        <v>1223.3236000000034</v>
      </c>
      <c r="K17" s="38">
        <f t="shared" si="5"/>
        <v>116.90266062295429</v>
      </c>
      <c r="L17" s="38">
        <f t="shared" si="6"/>
        <v>8158.1059400000013</v>
      </c>
    </row>
    <row r="18" spans="1:12" s="39" customFormat="1" ht="78" hidden="1" customHeight="1" x14ac:dyDescent="0.25">
      <c r="A18" s="36" t="s">
        <v>38</v>
      </c>
      <c r="B18" s="37" t="s">
        <v>39</v>
      </c>
      <c r="C18" s="38">
        <v>244</v>
      </c>
      <c r="D18" s="38">
        <v>280</v>
      </c>
      <c r="E18" s="38">
        <v>304.77348999999998</v>
      </c>
      <c r="F18" s="38">
        <v>339.43635999999998</v>
      </c>
      <c r="G18" s="38">
        <f t="shared" si="1"/>
        <v>124.90716803278687</v>
      </c>
      <c r="H18" s="38">
        <f t="shared" si="2"/>
        <v>60.773489999999981</v>
      </c>
      <c r="I18" s="38">
        <f t="shared" si="3"/>
        <v>108.84767499999998</v>
      </c>
      <c r="J18" s="38">
        <f t="shared" si="4"/>
        <v>24.773489999999981</v>
      </c>
      <c r="K18" s="38">
        <f t="shared" si="5"/>
        <v>89.788109323350042</v>
      </c>
      <c r="L18" s="38">
        <f t="shared" si="6"/>
        <v>-34.662869999999998</v>
      </c>
    </row>
    <row r="19" spans="1:12" s="39" customFormat="1" ht="78" hidden="1" customHeight="1" x14ac:dyDescent="0.25">
      <c r="A19" s="36" t="s">
        <v>40</v>
      </c>
      <c r="B19" s="37" t="s">
        <v>41</v>
      </c>
      <c r="C19" s="38">
        <v>58724</v>
      </c>
      <c r="D19" s="38">
        <v>61000</v>
      </c>
      <c r="E19" s="38">
        <v>62297.721440000001</v>
      </c>
      <c r="F19" s="38">
        <v>64173.005360000003</v>
      </c>
      <c r="G19" s="38">
        <f t="shared" si="1"/>
        <v>106.08562332266193</v>
      </c>
      <c r="H19" s="38">
        <f t="shared" si="2"/>
        <v>3573.7214400000012</v>
      </c>
      <c r="I19" s="38">
        <f t="shared" si="3"/>
        <v>102.12741219672132</v>
      </c>
      <c r="J19" s="38">
        <f t="shared" si="4"/>
        <v>1297.7214400000012</v>
      </c>
      <c r="K19" s="38">
        <f t="shared" si="5"/>
        <v>97.077768277362168</v>
      </c>
      <c r="L19" s="38">
        <f t="shared" si="6"/>
        <v>-1875.2839200000017</v>
      </c>
    </row>
    <row r="20" spans="1:12" s="39" customFormat="1" ht="78" hidden="1" customHeight="1" x14ac:dyDescent="0.25">
      <c r="A20" s="36" t="s">
        <v>42</v>
      </c>
      <c r="B20" s="37" t="s">
        <v>43</v>
      </c>
      <c r="C20" s="38">
        <v>-5530</v>
      </c>
      <c r="D20" s="38">
        <v>-6200</v>
      </c>
      <c r="E20" s="38">
        <v>-6473.3923599999998</v>
      </c>
      <c r="F20" s="38">
        <v>-8230.4586999999992</v>
      </c>
      <c r="G20" s="38">
        <f t="shared" si="1"/>
        <v>117.0595363471971</v>
      </c>
      <c r="H20" s="38">
        <f t="shared" si="2"/>
        <v>-943.39235999999983</v>
      </c>
      <c r="I20" s="38">
        <f t="shared" si="3"/>
        <v>104.40955419354839</v>
      </c>
      <c r="J20" s="38">
        <f t="shared" si="4"/>
        <v>-273.39235999999983</v>
      </c>
      <c r="K20" s="38">
        <f t="shared" si="5"/>
        <v>78.651659597052586</v>
      </c>
      <c r="L20" s="38">
        <f t="shared" si="6"/>
        <v>1757.0663399999994</v>
      </c>
    </row>
    <row r="21" spans="1:12" s="30" customFormat="1" ht="29.25" customHeight="1" x14ac:dyDescent="0.25">
      <c r="A21" s="31" t="s">
        <v>44</v>
      </c>
      <c r="B21" s="32" t="s">
        <v>45</v>
      </c>
      <c r="C21" s="29">
        <f t="shared" ref="C21:F21" si="10">C22+C28+C29+C30</f>
        <v>255000</v>
      </c>
      <c r="D21" s="29">
        <f t="shared" si="10"/>
        <v>289700</v>
      </c>
      <c r="E21" s="29">
        <f t="shared" si="10"/>
        <v>316256.61689000006</v>
      </c>
      <c r="F21" s="29">
        <f t="shared" si="10"/>
        <v>280574.11963999999</v>
      </c>
      <c r="G21" s="29">
        <f t="shared" si="1"/>
        <v>124.02220270196081</v>
      </c>
      <c r="H21" s="29">
        <f t="shared" si="2"/>
        <v>61256.616890000063</v>
      </c>
      <c r="I21" s="29">
        <f t="shared" si="3"/>
        <v>109.16693713841907</v>
      </c>
      <c r="J21" s="29">
        <f t="shared" si="4"/>
        <v>26556.616890000063</v>
      </c>
      <c r="K21" s="29">
        <f t="shared" si="5"/>
        <v>112.71767235544878</v>
      </c>
      <c r="L21" s="29">
        <f t="shared" si="6"/>
        <v>35682.497250000073</v>
      </c>
    </row>
    <row r="22" spans="1:12" ht="36.75" customHeight="1" x14ac:dyDescent="0.25">
      <c r="A22" s="33" t="s">
        <v>46</v>
      </c>
      <c r="B22" s="34" t="s">
        <v>47</v>
      </c>
      <c r="C22" s="35">
        <f t="shared" ref="C22:D22" si="11">SUM(C23:C27)</f>
        <v>213200</v>
      </c>
      <c r="D22" s="35">
        <f t="shared" si="11"/>
        <v>239500</v>
      </c>
      <c r="E22" s="35">
        <f t="shared" ref="E22:F22" si="12">SUM(E23:E27)</f>
        <v>265156.60672000004</v>
      </c>
      <c r="F22" s="35">
        <f t="shared" si="12"/>
        <v>218468.82298</v>
      </c>
      <c r="G22" s="35">
        <f t="shared" si="1"/>
        <v>124.36989058161352</v>
      </c>
      <c r="H22" s="35">
        <f t="shared" si="2"/>
        <v>51956.60672000004</v>
      </c>
      <c r="I22" s="35">
        <f t="shared" si="3"/>
        <v>110.71257065553237</v>
      </c>
      <c r="J22" s="35">
        <f t="shared" si="4"/>
        <v>25656.60672000004</v>
      </c>
      <c r="K22" s="35">
        <f t="shared" si="5"/>
        <v>121.37045602350049</v>
      </c>
      <c r="L22" s="35">
        <f t="shared" si="6"/>
        <v>46687.783740000043</v>
      </c>
    </row>
    <row r="23" spans="1:12" s="39" customFormat="1" ht="78" hidden="1" customHeight="1" x14ac:dyDescent="0.25">
      <c r="A23" s="36" t="s">
        <v>48</v>
      </c>
      <c r="B23" s="37" t="s">
        <v>49</v>
      </c>
      <c r="C23" s="38">
        <v>167544</v>
      </c>
      <c r="D23" s="38">
        <v>185700</v>
      </c>
      <c r="E23" s="38">
        <v>206884.71322000001</v>
      </c>
      <c r="F23" s="38">
        <v>169167.93020999999</v>
      </c>
      <c r="G23" s="38">
        <f t="shared" si="1"/>
        <v>123.48082486988491</v>
      </c>
      <c r="H23" s="38">
        <f t="shared" si="2"/>
        <v>39340.713220000005</v>
      </c>
      <c r="I23" s="38">
        <f t="shared" si="3"/>
        <v>111.40803081313948</v>
      </c>
      <c r="J23" s="38">
        <f t="shared" si="4"/>
        <v>21184.713220000005</v>
      </c>
      <c r="K23" s="38">
        <f t="shared" si="5"/>
        <v>122.29546874704889</v>
      </c>
      <c r="L23" s="38">
        <f t="shared" si="6"/>
        <v>37716.783010000014</v>
      </c>
    </row>
    <row r="24" spans="1:12" s="39" customFormat="1" ht="78" hidden="1" customHeight="1" x14ac:dyDescent="0.25">
      <c r="A24" s="36" t="s">
        <v>50</v>
      </c>
      <c r="B24" s="37" t="s">
        <v>51</v>
      </c>
      <c r="C24" s="38"/>
      <c r="D24" s="38"/>
      <c r="E24" s="38">
        <v>-65.057569999999998</v>
      </c>
      <c r="F24" s="38">
        <v>58.473269999999999</v>
      </c>
      <c r="G24" s="38" t="e">
        <f t="shared" si="1"/>
        <v>#DIV/0!</v>
      </c>
      <c r="H24" s="38">
        <f t="shared" si="2"/>
        <v>-65.057569999999998</v>
      </c>
      <c r="I24" s="38" t="e">
        <f t="shared" si="3"/>
        <v>#DIV/0!</v>
      </c>
      <c r="J24" s="38">
        <f t="shared" si="4"/>
        <v>-65.057569999999998</v>
      </c>
      <c r="K24" s="38">
        <f t="shared" si="5"/>
        <v>-111.26035879300062</v>
      </c>
      <c r="L24" s="38">
        <f t="shared" si="6"/>
        <v>-123.53084</v>
      </c>
    </row>
    <row r="25" spans="1:12" s="39" customFormat="1" ht="78" hidden="1" customHeight="1" x14ac:dyDescent="0.25">
      <c r="A25" s="36" t="s">
        <v>52</v>
      </c>
      <c r="B25" s="37" t="s">
        <v>53</v>
      </c>
      <c r="C25" s="38">
        <v>45656</v>
      </c>
      <c r="D25" s="38">
        <v>53800</v>
      </c>
      <c r="E25" s="38">
        <v>58409.954319999997</v>
      </c>
      <c r="F25" s="38">
        <v>49237.71931</v>
      </c>
      <c r="G25" s="38">
        <f t="shared" si="1"/>
        <v>127.93489206237953</v>
      </c>
      <c r="H25" s="38">
        <f t="shared" si="2"/>
        <v>12753.954319999997</v>
      </c>
      <c r="I25" s="38">
        <f t="shared" si="3"/>
        <v>108.56868832713754</v>
      </c>
      <c r="J25" s="38">
        <f t="shared" si="4"/>
        <v>4609.9543199999971</v>
      </c>
      <c r="K25" s="38">
        <f t="shared" si="5"/>
        <v>118.62847251768858</v>
      </c>
      <c r="L25" s="38">
        <f t="shared" si="6"/>
        <v>9172.2350099999967</v>
      </c>
    </row>
    <row r="26" spans="1:12" s="39" customFormat="1" ht="78" hidden="1" customHeight="1" x14ac:dyDescent="0.25">
      <c r="A26" s="36" t="s">
        <v>54</v>
      </c>
      <c r="B26" s="37" t="s">
        <v>55</v>
      </c>
      <c r="C26" s="38"/>
      <c r="D26" s="38"/>
      <c r="E26" s="38">
        <v>-67.184989999999999</v>
      </c>
      <c r="F26" s="38">
        <v>-1.8691599999999999</v>
      </c>
      <c r="G26" s="38" t="e">
        <f t="shared" si="1"/>
        <v>#DIV/0!</v>
      </c>
      <c r="H26" s="38">
        <f t="shared" si="2"/>
        <v>-67.184989999999999</v>
      </c>
      <c r="I26" s="38" t="e">
        <f t="shared" si="3"/>
        <v>#DIV/0!</v>
      </c>
      <c r="J26" s="38">
        <f t="shared" si="4"/>
        <v>-67.184989999999999</v>
      </c>
      <c r="K26" s="38">
        <f t="shared" si="5"/>
        <v>3594.3948083631149</v>
      </c>
      <c r="L26" s="38">
        <f t="shared" si="6"/>
        <v>-65.315830000000005</v>
      </c>
    </row>
    <row r="27" spans="1:12" s="39" customFormat="1" ht="78" hidden="1" customHeight="1" x14ac:dyDescent="0.25">
      <c r="A27" s="36" t="s">
        <v>56</v>
      </c>
      <c r="B27" s="37" t="s">
        <v>57</v>
      </c>
      <c r="C27" s="38"/>
      <c r="D27" s="38"/>
      <c r="E27" s="38">
        <v>-5.8182600000000004</v>
      </c>
      <c r="F27" s="38">
        <v>6.56935</v>
      </c>
      <c r="G27" s="38" t="e">
        <f t="shared" si="1"/>
        <v>#DIV/0!</v>
      </c>
      <c r="H27" s="38">
        <f t="shared" si="2"/>
        <v>-5.8182600000000004</v>
      </c>
      <c r="I27" s="38" t="e">
        <f t="shared" si="3"/>
        <v>#DIV/0!</v>
      </c>
      <c r="J27" s="38">
        <f t="shared" si="4"/>
        <v>-5.8182600000000004</v>
      </c>
      <c r="K27" s="38">
        <f t="shared" si="5"/>
        <v>-88.56675317953831</v>
      </c>
      <c r="L27" s="38">
        <f t="shared" si="6"/>
        <v>-12.38761</v>
      </c>
    </row>
    <row r="28" spans="1:12" ht="36.75" customHeight="1" x14ac:dyDescent="0.25">
      <c r="A28" s="33" t="s">
        <v>58</v>
      </c>
      <c r="B28" s="34" t="s">
        <v>59</v>
      </c>
      <c r="C28" s="35"/>
      <c r="D28" s="35">
        <v>0</v>
      </c>
      <c r="E28" s="35">
        <v>506.36642999999998</v>
      </c>
      <c r="F28" s="35">
        <v>16190.794159999999</v>
      </c>
      <c r="G28" s="35"/>
      <c r="H28" s="35">
        <f t="shared" si="2"/>
        <v>506.36642999999998</v>
      </c>
      <c r="I28" s="35" t="s">
        <v>60</v>
      </c>
      <c r="J28" s="35">
        <f t="shared" si="4"/>
        <v>506.36642999999998</v>
      </c>
      <c r="K28" s="35">
        <f t="shared" si="5"/>
        <v>3.1274959399520892</v>
      </c>
      <c r="L28" s="35">
        <f t="shared" si="6"/>
        <v>-15684.427729999999</v>
      </c>
    </row>
    <row r="29" spans="1:12" ht="27" customHeight="1" x14ac:dyDescent="0.25">
      <c r="A29" s="33" t="s">
        <v>61</v>
      </c>
      <c r="B29" s="34" t="s">
        <v>62</v>
      </c>
      <c r="C29" s="35"/>
      <c r="D29" s="35">
        <v>0</v>
      </c>
      <c r="E29" s="35">
        <v>-88.88203</v>
      </c>
      <c r="F29" s="35">
        <v>-297.95100000000002</v>
      </c>
      <c r="G29" s="35"/>
      <c r="H29" s="35">
        <f t="shared" si="2"/>
        <v>-88.88203</v>
      </c>
      <c r="I29" s="35" t="s">
        <v>60</v>
      </c>
      <c r="J29" s="35">
        <f t="shared" si="4"/>
        <v>-88.88203</v>
      </c>
      <c r="K29" s="35">
        <f t="shared" si="5"/>
        <v>29.831089675819179</v>
      </c>
      <c r="L29" s="35">
        <f t="shared" si="6"/>
        <v>209.06897000000004</v>
      </c>
    </row>
    <row r="30" spans="1:12" ht="36.75" customHeight="1" x14ac:dyDescent="0.25">
      <c r="A30" s="33" t="s">
        <v>63</v>
      </c>
      <c r="B30" s="34" t="s">
        <v>64</v>
      </c>
      <c r="C30" s="35">
        <v>41800</v>
      </c>
      <c r="D30" s="35">
        <v>50200</v>
      </c>
      <c r="E30" s="35">
        <v>50682.52577</v>
      </c>
      <c r="F30" s="35">
        <v>46212.453500000003</v>
      </c>
      <c r="G30" s="35">
        <f t="shared" si="1"/>
        <v>121.2500616507177</v>
      </c>
      <c r="H30" s="35">
        <f t="shared" si="2"/>
        <v>8882.5257700000002</v>
      </c>
      <c r="I30" s="35">
        <f t="shared" si="3"/>
        <v>100.9612067131474</v>
      </c>
      <c r="J30" s="35">
        <f t="shared" si="4"/>
        <v>482.52577000000019</v>
      </c>
      <c r="K30" s="35">
        <f t="shared" si="5"/>
        <v>109.67287372006768</v>
      </c>
      <c r="L30" s="35">
        <f t="shared" si="6"/>
        <v>4470.0722699999969</v>
      </c>
    </row>
    <row r="31" spans="1:12" s="30" customFormat="1" ht="29.25" customHeight="1" x14ac:dyDescent="0.25">
      <c r="A31" s="31" t="s">
        <v>65</v>
      </c>
      <c r="B31" s="32" t="s">
        <v>66</v>
      </c>
      <c r="C31" s="29">
        <f t="shared" ref="C31:F31" si="13">SUM(C32:C33)</f>
        <v>676092</v>
      </c>
      <c r="D31" s="29">
        <f t="shared" si="13"/>
        <v>590546.5</v>
      </c>
      <c r="E31" s="29">
        <f t="shared" si="13"/>
        <v>614390.33575999993</v>
      </c>
      <c r="F31" s="29">
        <f t="shared" si="13"/>
        <v>617352.81811999995</v>
      </c>
      <c r="G31" s="29">
        <f t="shared" si="1"/>
        <v>90.873776906101526</v>
      </c>
      <c r="H31" s="29">
        <f t="shared" si="2"/>
        <v>-61701.664240000071</v>
      </c>
      <c r="I31" s="29">
        <f t="shared" si="3"/>
        <v>104.03758819330906</v>
      </c>
      <c r="J31" s="29">
        <f t="shared" si="4"/>
        <v>23843.835759999929</v>
      </c>
      <c r="K31" s="29">
        <f t="shared" si="5"/>
        <v>99.520131394391044</v>
      </c>
      <c r="L31" s="29">
        <f t="shared" si="6"/>
        <v>-2962.4823600000236</v>
      </c>
    </row>
    <row r="32" spans="1:12" ht="30" customHeight="1" x14ac:dyDescent="0.25">
      <c r="A32" s="33" t="s">
        <v>67</v>
      </c>
      <c r="B32" s="34" t="s">
        <v>68</v>
      </c>
      <c r="C32" s="35">
        <v>82234</v>
      </c>
      <c r="D32" s="35">
        <v>82702</v>
      </c>
      <c r="E32" s="35">
        <v>92484.545199999993</v>
      </c>
      <c r="F32" s="35">
        <v>78779.678060000006</v>
      </c>
      <c r="G32" s="35">
        <f t="shared" si="1"/>
        <v>112.46509375684022</v>
      </c>
      <c r="H32" s="35">
        <f t="shared" si="2"/>
        <v>10250.545199999993</v>
      </c>
      <c r="I32" s="35">
        <f t="shared" si="3"/>
        <v>111.82866823051437</v>
      </c>
      <c r="J32" s="35">
        <f t="shared" si="4"/>
        <v>9782.5451999999932</v>
      </c>
      <c r="K32" s="35">
        <f t="shared" si="5"/>
        <v>117.39644979199093</v>
      </c>
      <c r="L32" s="35">
        <f t="shared" si="6"/>
        <v>13704.867139999988</v>
      </c>
    </row>
    <row r="33" spans="1:12" ht="28.5" customHeight="1" x14ac:dyDescent="0.25">
      <c r="A33" s="33" t="s">
        <v>69</v>
      </c>
      <c r="B33" s="34" t="s">
        <v>70</v>
      </c>
      <c r="C33" s="35">
        <f t="shared" ref="C33:F33" si="14">C34+C35</f>
        <v>593858</v>
      </c>
      <c r="D33" s="35">
        <f t="shared" si="14"/>
        <v>507844.5</v>
      </c>
      <c r="E33" s="35">
        <f t="shared" si="14"/>
        <v>521905.79055999999</v>
      </c>
      <c r="F33" s="35">
        <f t="shared" si="14"/>
        <v>538573.14006000001</v>
      </c>
      <c r="G33" s="35">
        <f t="shared" si="1"/>
        <v>87.883936995039207</v>
      </c>
      <c r="H33" s="35">
        <f t="shared" si="2"/>
        <v>-71952.209440000006</v>
      </c>
      <c r="I33" s="35">
        <f t="shared" si="3"/>
        <v>102.76881812444559</v>
      </c>
      <c r="J33" s="35">
        <f t="shared" si="4"/>
        <v>14061.290559999994</v>
      </c>
      <c r="K33" s="35">
        <f t="shared" si="5"/>
        <v>96.905276505593434</v>
      </c>
      <c r="L33" s="35">
        <f t="shared" si="6"/>
        <v>-16667.349500000011</v>
      </c>
    </row>
    <row r="34" spans="1:12" s="39" customFormat="1" ht="36" customHeight="1" x14ac:dyDescent="0.25">
      <c r="A34" s="36" t="s">
        <v>71</v>
      </c>
      <c r="B34" s="37" t="s">
        <v>72</v>
      </c>
      <c r="C34" s="38">
        <v>439073</v>
      </c>
      <c r="D34" s="38">
        <v>337000</v>
      </c>
      <c r="E34" s="38">
        <v>351759.13448000001</v>
      </c>
      <c r="F34" s="38">
        <v>368251.88844000001</v>
      </c>
      <c r="G34" s="38">
        <f t="shared" si="1"/>
        <v>80.114043559954723</v>
      </c>
      <c r="H34" s="38">
        <f t="shared" si="2"/>
        <v>-87313.865519999992</v>
      </c>
      <c r="I34" s="38">
        <f t="shared" si="3"/>
        <v>104.37956512759645</v>
      </c>
      <c r="J34" s="38">
        <f t="shared" si="4"/>
        <v>14759.134480000008</v>
      </c>
      <c r="K34" s="38">
        <f t="shared" si="5"/>
        <v>95.521338931928597</v>
      </c>
      <c r="L34" s="38">
        <f t="shared" si="6"/>
        <v>-16492.753960000002</v>
      </c>
    </row>
    <row r="35" spans="1:12" s="39" customFormat="1" ht="36" customHeight="1" x14ac:dyDescent="0.25">
      <c r="A35" s="36" t="s">
        <v>73</v>
      </c>
      <c r="B35" s="37" t="s">
        <v>74</v>
      </c>
      <c r="C35" s="38">
        <v>154785</v>
      </c>
      <c r="D35" s="38">
        <v>170844.5</v>
      </c>
      <c r="E35" s="38">
        <v>170146.65607999999</v>
      </c>
      <c r="F35" s="38">
        <v>170321.25162</v>
      </c>
      <c r="G35" s="38">
        <f t="shared" si="1"/>
        <v>109.92451211680718</v>
      </c>
      <c r="H35" s="38">
        <f t="shared" si="2"/>
        <v>15361.656079999986</v>
      </c>
      <c r="I35" s="38">
        <f t="shared" si="3"/>
        <v>99.591532697862675</v>
      </c>
      <c r="J35" s="38">
        <f t="shared" si="4"/>
        <v>-697.8439200000139</v>
      </c>
      <c r="K35" s="38">
        <f t="shared" si="5"/>
        <v>99.897490455043425</v>
      </c>
      <c r="L35" s="38">
        <f t="shared" si="6"/>
        <v>-174.59554000000935</v>
      </c>
    </row>
    <row r="36" spans="1:12" s="30" customFormat="1" ht="29.25" customHeight="1" x14ac:dyDescent="0.25">
      <c r="A36" s="31" t="s">
        <v>75</v>
      </c>
      <c r="B36" s="32" t="s">
        <v>76</v>
      </c>
      <c r="C36" s="29">
        <f t="shared" ref="C36:F36" si="15">C37+C38+C39</f>
        <v>17000</v>
      </c>
      <c r="D36" s="29">
        <f t="shared" si="15"/>
        <v>17216.400000000001</v>
      </c>
      <c r="E36" s="29">
        <f t="shared" si="15"/>
        <v>19799.64788</v>
      </c>
      <c r="F36" s="29">
        <f t="shared" si="15"/>
        <v>17200.168809999999</v>
      </c>
      <c r="G36" s="29">
        <f t="shared" si="1"/>
        <v>116.46851694117647</v>
      </c>
      <c r="H36" s="29">
        <f t="shared" si="2"/>
        <v>2799.6478800000004</v>
      </c>
      <c r="I36" s="29">
        <f t="shared" si="3"/>
        <v>115.00457633419296</v>
      </c>
      <c r="J36" s="29">
        <f t="shared" si="4"/>
        <v>2583.247879999999</v>
      </c>
      <c r="K36" s="29">
        <f t="shared" si="5"/>
        <v>115.11310207890919</v>
      </c>
      <c r="L36" s="29">
        <f t="shared" si="6"/>
        <v>2599.4790700000012</v>
      </c>
    </row>
    <row r="37" spans="1:12" ht="51.75" customHeight="1" x14ac:dyDescent="0.25">
      <c r="A37" s="33" t="s">
        <v>77</v>
      </c>
      <c r="B37" s="34" t="s">
        <v>78</v>
      </c>
      <c r="C37" s="35">
        <v>17000</v>
      </c>
      <c r="D37" s="35">
        <v>17200</v>
      </c>
      <c r="E37" s="35">
        <v>19758.247879999999</v>
      </c>
      <c r="F37" s="35">
        <v>17002.568810000001</v>
      </c>
      <c r="G37" s="35">
        <f t="shared" si="1"/>
        <v>116.22498752941175</v>
      </c>
      <c r="H37" s="35">
        <f t="shared" si="2"/>
        <v>2758.247879999999</v>
      </c>
      <c r="I37" s="35">
        <f t="shared" si="3"/>
        <v>114.87353418604651</v>
      </c>
      <c r="J37" s="35">
        <f t="shared" si="4"/>
        <v>2558.247879999999</v>
      </c>
      <c r="K37" s="35">
        <f t="shared" si="5"/>
        <v>116.20742783513545</v>
      </c>
      <c r="L37" s="35">
        <f t="shared" si="6"/>
        <v>2755.6790699999983</v>
      </c>
    </row>
    <row r="38" spans="1:12" ht="31.5" customHeight="1" x14ac:dyDescent="0.25">
      <c r="A38" s="33" t="s">
        <v>79</v>
      </c>
      <c r="B38" s="34" t="s">
        <v>80</v>
      </c>
      <c r="C38" s="35"/>
      <c r="D38" s="35">
        <v>10</v>
      </c>
      <c r="E38" s="35">
        <v>35</v>
      </c>
      <c r="F38" s="35">
        <v>180</v>
      </c>
      <c r="G38" s="35"/>
      <c r="H38" s="35">
        <f t="shared" si="2"/>
        <v>35</v>
      </c>
      <c r="I38" s="35">
        <f t="shared" si="3"/>
        <v>350</v>
      </c>
      <c r="J38" s="35">
        <f t="shared" si="4"/>
        <v>25</v>
      </c>
      <c r="K38" s="35">
        <f t="shared" si="5"/>
        <v>19.444444444444446</v>
      </c>
      <c r="L38" s="35">
        <f t="shared" si="6"/>
        <v>-145</v>
      </c>
    </row>
    <row r="39" spans="1:12" ht="78" customHeight="1" x14ac:dyDescent="0.25">
      <c r="A39" s="33" t="s">
        <v>81</v>
      </c>
      <c r="B39" s="34" t="s">
        <v>82</v>
      </c>
      <c r="C39" s="35"/>
      <c r="D39" s="35">
        <v>6.4</v>
      </c>
      <c r="E39" s="35">
        <v>6.4</v>
      </c>
      <c r="F39" s="35">
        <v>17.600000000000001</v>
      </c>
      <c r="G39" s="35"/>
      <c r="H39" s="35">
        <f t="shared" si="2"/>
        <v>6.4</v>
      </c>
      <c r="I39" s="35">
        <f t="shared" si="3"/>
        <v>100</v>
      </c>
      <c r="J39" s="35">
        <f t="shared" si="4"/>
        <v>0</v>
      </c>
      <c r="K39" s="35">
        <f t="shared" si="5"/>
        <v>36.363636363636367</v>
      </c>
      <c r="L39" s="35">
        <f t="shared" si="6"/>
        <v>-11.200000000000001</v>
      </c>
    </row>
    <row r="40" spans="1:12" s="30" customFormat="1" ht="35.25" customHeight="1" x14ac:dyDescent="0.25">
      <c r="A40" s="31" t="s">
        <v>83</v>
      </c>
      <c r="B40" s="32" t="s">
        <v>84</v>
      </c>
      <c r="C40" s="29">
        <v>0</v>
      </c>
      <c r="D40" s="29">
        <v>0</v>
      </c>
      <c r="E40" s="29">
        <v>-4.0355400000000001</v>
      </c>
      <c r="F40" s="29">
        <v>-7.825E-2</v>
      </c>
      <c r="G40" s="29"/>
      <c r="H40" s="29">
        <f t="shared" si="2"/>
        <v>-4.0355400000000001</v>
      </c>
      <c r="I40" s="29" t="s">
        <v>60</v>
      </c>
      <c r="J40" s="29">
        <f t="shared" si="4"/>
        <v>-4.0355400000000001</v>
      </c>
      <c r="K40" s="29">
        <f t="shared" si="5"/>
        <v>5157.2396166134195</v>
      </c>
      <c r="L40" s="29">
        <f t="shared" si="6"/>
        <v>-3.95729</v>
      </c>
    </row>
    <row r="41" spans="1:12" s="30" customFormat="1" ht="36.75" customHeight="1" x14ac:dyDescent="0.25">
      <c r="A41" s="31" t="s">
        <v>85</v>
      </c>
      <c r="B41" s="32" t="s">
        <v>86</v>
      </c>
      <c r="C41" s="29">
        <f>C42+C48+C49+C55</f>
        <v>130607.9</v>
      </c>
      <c r="D41" s="29">
        <f t="shared" ref="D41:F41" si="16">D42+D48+D49+D55</f>
        <v>146281.98514</v>
      </c>
      <c r="E41" s="29">
        <f t="shared" si="16"/>
        <v>147870.77267999999</v>
      </c>
      <c r="F41" s="29">
        <f t="shared" si="16"/>
        <v>125191.27044000001</v>
      </c>
      <c r="G41" s="29">
        <f t="shared" si="1"/>
        <v>113.21732657825446</v>
      </c>
      <c r="H41" s="29">
        <f t="shared" si="2"/>
        <v>17262.87268</v>
      </c>
      <c r="I41" s="29">
        <f t="shared" si="3"/>
        <v>101.08611291983729</v>
      </c>
      <c r="J41" s="29">
        <f t="shared" si="4"/>
        <v>1588.7875399999903</v>
      </c>
      <c r="K41" s="29">
        <f t="shared" si="5"/>
        <v>118.1158815309487</v>
      </c>
      <c r="L41" s="29">
        <f t="shared" si="6"/>
        <v>22679.502239999987</v>
      </c>
    </row>
    <row r="42" spans="1:12" ht="78" customHeight="1" x14ac:dyDescent="0.25">
      <c r="A42" s="33" t="s">
        <v>87</v>
      </c>
      <c r="B42" s="42" t="s">
        <v>88</v>
      </c>
      <c r="C42" s="35">
        <f t="shared" ref="C42:D42" si="17">SUM(C43:C47)</f>
        <v>108763.29999999999</v>
      </c>
      <c r="D42" s="35">
        <f t="shared" si="17"/>
        <v>121412.28494999999</v>
      </c>
      <c r="E42" s="35">
        <f t="shared" ref="E42:F42" si="18">SUM(E43:E47)</f>
        <v>119711.04038000001</v>
      </c>
      <c r="F42" s="35">
        <f t="shared" si="18"/>
        <v>100204.89876000001</v>
      </c>
      <c r="G42" s="35">
        <f t="shared" si="1"/>
        <v>110.06565668750399</v>
      </c>
      <c r="H42" s="35">
        <f t="shared" si="2"/>
        <v>10947.740380000017</v>
      </c>
      <c r="I42" s="35">
        <f t="shared" si="3"/>
        <v>98.59878712380663</v>
      </c>
      <c r="J42" s="35">
        <f t="shared" si="4"/>
        <v>-1701.2445699999807</v>
      </c>
      <c r="K42" s="35">
        <f t="shared" si="5"/>
        <v>119.46625550385417</v>
      </c>
      <c r="L42" s="35">
        <f t="shared" si="6"/>
        <v>19506.141619999995</v>
      </c>
    </row>
    <row r="43" spans="1:12" ht="83.25" customHeight="1" x14ac:dyDescent="0.25">
      <c r="A43" s="33" t="s">
        <v>89</v>
      </c>
      <c r="B43" s="43" t="s">
        <v>90</v>
      </c>
      <c r="C43" s="35">
        <v>97724.4</v>
      </c>
      <c r="D43" s="35">
        <v>111562.3</v>
      </c>
      <c r="E43" s="35">
        <v>107680.41102</v>
      </c>
      <c r="F43" s="35">
        <v>87484.181689999998</v>
      </c>
      <c r="G43" s="35">
        <f t="shared" si="1"/>
        <v>110.18784563527635</v>
      </c>
      <c r="H43" s="35">
        <f t="shared" si="2"/>
        <v>9956.0110200000054</v>
      </c>
      <c r="I43" s="35">
        <f t="shared" si="3"/>
        <v>96.520429410293616</v>
      </c>
      <c r="J43" s="35">
        <f t="shared" si="4"/>
        <v>-3881.8889800000034</v>
      </c>
      <c r="K43" s="35">
        <f t="shared" si="5"/>
        <v>123.08557837526021</v>
      </c>
      <c r="L43" s="35">
        <f t="shared" si="6"/>
        <v>20196.229330000002</v>
      </c>
    </row>
    <row r="44" spans="1:12" ht="83.25" customHeight="1" x14ac:dyDescent="0.25">
      <c r="A44" s="33" t="s">
        <v>91</v>
      </c>
      <c r="B44" s="43" t="s">
        <v>92</v>
      </c>
      <c r="C44" s="35">
        <v>7123</v>
      </c>
      <c r="D44" s="35">
        <v>6250.2</v>
      </c>
      <c r="E44" s="35">
        <v>7471.2687100000003</v>
      </c>
      <c r="F44" s="35">
        <v>8513.2873099999997</v>
      </c>
      <c r="G44" s="35">
        <f t="shared" si="1"/>
        <v>104.88935434507934</v>
      </c>
      <c r="H44" s="35">
        <f t="shared" si="2"/>
        <v>348.26871000000028</v>
      </c>
      <c r="I44" s="35">
        <f t="shared" si="3"/>
        <v>119.53647419282585</v>
      </c>
      <c r="J44" s="35">
        <f t="shared" si="4"/>
        <v>1221.0687100000005</v>
      </c>
      <c r="K44" s="35">
        <f t="shared" si="5"/>
        <v>87.760091230845589</v>
      </c>
      <c r="L44" s="35">
        <f t="shared" si="6"/>
        <v>-1042.0185999999994</v>
      </c>
    </row>
    <row r="45" spans="1:12" ht="63.75" customHeight="1" x14ac:dyDescent="0.25">
      <c r="A45" s="33" t="s">
        <v>93</v>
      </c>
      <c r="B45" s="43" t="s">
        <v>94</v>
      </c>
      <c r="C45" s="35">
        <v>1828.5</v>
      </c>
      <c r="D45" s="35">
        <v>1444.2</v>
      </c>
      <c r="E45" s="35">
        <v>1672.04673</v>
      </c>
      <c r="F45" s="35">
        <v>1912.9285299999999</v>
      </c>
      <c r="G45" s="35">
        <f t="shared" si="1"/>
        <v>91.443627563576698</v>
      </c>
      <c r="H45" s="35">
        <f t="shared" si="2"/>
        <v>-156.45326999999997</v>
      </c>
      <c r="I45" s="35">
        <f t="shared" si="3"/>
        <v>115.77667428334027</v>
      </c>
      <c r="J45" s="35">
        <f t="shared" si="4"/>
        <v>227.84672999999998</v>
      </c>
      <c r="K45" s="35">
        <f t="shared" si="5"/>
        <v>87.407694734941316</v>
      </c>
      <c r="L45" s="35">
        <f t="shared" si="6"/>
        <v>-240.88179999999988</v>
      </c>
    </row>
    <row r="46" spans="1:12" ht="38.25" customHeight="1" x14ac:dyDescent="0.25">
      <c r="A46" s="44" t="s">
        <v>95</v>
      </c>
      <c r="B46" s="43" t="s">
        <v>96</v>
      </c>
      <c r="C46" s="35">
        <v>2087.4</v>
      </c>
      <c r="D46" s="35">
        <v>2047.4</v>
      </c>
      <c r="E46" s="35">
        <v>2630.1582800000001</v>
      </c>
      <c r="F46" s="35">
        <v>2272.04592</v>
      </c>
      <c r="G46" s="35">
        <f t="shared" si="1"/>
        <v>126.00164223435853</v>
      </c>
      <c r="H46" s="35">
        <f t="shared" si="2"/>
        <v>542.75828000000001</v>
      </c>
      <c r="I46" s="35">
        <f t="shared" si="3"/>
        <v>128.4633330077171</v>
      </c>
      <c r="J46" s="35">
        <f t="shared" si="4"/>
        <v>582.75828000000001</v>
      </c>
      <c r="K46" s="35">
        <f t="shared" si="5"/>
        <v>115.76166911274399</v>
      </c>
      <c r="L46" s="35">
        <f t="shared" si="6"/>
        <v>358.11236000000008</v>
      </c>
    </row>
    <row r="47" spans="1:12" ht="95.25" customHeight="1" x14ac:dyDescent="0.25">
      <c r="A47" s="44" t="s">
        <v>97</v>
      </c>
      <c r="B47" s="43" t="s">
        <v>98</v>
      </c>
      <c r="C47" s="35"/>
      <c r="D47" s="35">
        <v>108.18495</v>
      </c>
      <c r="E47" s="35">
        <v>257.15564000000001</v>
      </c>
      <c r="F47" s="35">
        <v>22.455310000000001</v>
      </c>
      <c r="G47" s="35"/>
      <c r="H47" s="35">
        <f t="shared" si="2"/>
        <v>257.15564000000001</v>
      </c>
      <c r="I47" s="35">
        <f t="shared" si="3"/>
        <v>237.70001280215038</v>
      </c>
      <c r="J47" s="35">
        <f t="shared" si="4"/>
        <v>148.97068999999999</v>
      </c>
      <c r="K47" s="35">
        <f t="shared" si="5"/>
        <v>1145.1885545111602</v>
      </c>
      <c r="L47" s="35">
        <f t="shared" si="6"/>
        <v>234.70033000000001</v>
      </c>
    </row>
    <row r="48" spans="1:12" ht="54" customHeight="1" x14ac:dyDescent="0.25">
      <c r="A48" s="33" t="s">
        <v>99</v>
      </c>
      <c r="B48" s="34" t="s">
        <v>100</v>
      </c>
      <c r="C48" s="35"/>
      <c r="D48" s="35">
        <v>140.18</v>
      </c>
      <c r="E48" s="35">
        <v>140.18</v>
      </c>
      <c r="F48" s="35">
        <v>23.331319999999899</v>
      </c>
      <c r="G48" s="35"/>
      <c r="H48" s="35">
        <f t="shared" si="2"/>
        <v>140.18</v>
      </c>
      <c r="I48" s="35">
        <f t="shared" si="3"/>
        <v>100</v>
      </c>
      <c r="J48" s="35">
        <f t="shared" si="4"/>
        <v>0</v>
      </c>
      <c r="K48" s="35">
        <f t="shared" si="5"/>
        <v>600.82327103653211</v>
      </c>
      <c r="L48" s="35">
        <f t="shared" si="6"/>
        <v>116.84868000000012</v>
      </c>
    </row>
    <row r="49" spans="1:12" ht="80.25" customHeight="1" x14ac:dyDescent="0.25">
      <c r="A49" s="33" t="s">
        <v>101</v>
      </c>
      <c r="B49" s="34" t="s">
        <v>102</v>
      </c>
      <c r="C49" s="35">
        <f>C50+C53+C54</f>
        <v>18850</v>
      </c>
      <c r="D49" s="35">
        <f>D50+D53+D54</f>
        <v>21055</v>
      </c>
      <c r="E49" s="35">
        <f t="shared" ref="E49:F49" si="19">E50+E53+E54</f>
        <v>22304.864460000001</v>
      </c>
      <c r="F49" s="35">
        <f t="shared" si="19"/>
        <v>19491.660660000001</v>
      </c>
      <c r="G49" s="35">
        <f t="shared" si="1"/>
        <v>118.32819342175067</v>
      </c>
      <c r="H49" s="35">
        <f t="shared" si="2"/>
        <v>3454.8644600000007</v>
      </c>
      <c r="I49" s="35">
        <f t="shared" si="3"/>
        <v>105.93618836380907</v>
      </c>
      <c r="J49" s="35">
        <f t="shared" si="4"/>
        <v>1249.8644600000007</v>
      </c>
      <c r="K49" s="35">
        <f t="shared" si="5"/>
        <v>114.43285848790268</v>
      </c>
      <c r="L49" s="35">
        <f t="shared" si="6"/>
        <v>2813.2037999999993</v>
      </c>
    </row>
    <row r="50" spans="1:12" s="39" customFormat="1" ht="78" hidden="1" customHeight="1" x14ac:dyDescent="0.25">
      <c r="A50" s="36" t="s">
        <v>101</v>
      </c>
      <c r="B50" s="45" t="s">
        <v>103</v>
      </c>
      <c r="C50" s="38">
        <f>SUM(C51:C52)</f>
        <v>18500</v>
      </c>
      <c r="D50" s="38">
        <f t="shared" ref="D50:F50" si="20">SUM(D51:D52)</f>
        <v>21000</v>
      </c>
      <c r="E50" s="38">
        <f t="shared" si="20"/>
        <v>22113.105149999999</v>
      </c>
      <c r="F50" s="38">
        <f t="shared" si="20"/>
        <v>19052.47394</v>
      </c>
      <c r="G50" s="38">
        <f t="shared" si="1"/>
        <v>119.53029810810811</v>
      </c>
      <c r="H50" s="38">
        <f t="shared" si="2"/>
        <v>3613.1051499999994</v>
      </c>
      <c r="I50" s="38">
        <f t="shared" si="3"/>
        <v>105.30050071428572</v>
      </c>
      <c r="J50" s="38">
        <f t="shared" si="4"/>
        <v>1113.1051499999994</v>
      </c>
      <c r="K50" s="38">
        <f t="shared" si="5"/>
        <v>116.06421937454701</v>
      </c>
      <c r="L50" s="38">
        <f t="shared" si="6"/>
        <v>3060.6312099999996</v>
      </c>
    </row>
    <row r="51" spans="1:12" s="39" customFormat="1" ht="78" hidden="1" customHeight="1" x14ac:dyDescent="0.25">
      <c r="A51" s="36" t="s">
        <v>101</v>
      </c>
      <c r="B51" s="45" t="s">
        <v>103</v>
      </c>
      <c r="C51" s="38"/>
      <c r="D51" s="38"/>
      <c r="E51" s="38"/>
      <c r="F51" s="38"/>
      <c r="G51" s="38" t="e">
        <f t="shared" si="1"/>
        <v>#DIV/0!</v>
      </c>
      <c r="H51" s="38">
        <f t="shared" si="2"/>
        <v>0</v>
      </c>
      <c r="I51" s="38" t="e">
        <f t="shared" si="3"/>
        <v>#DIV/0!</v>
      </c>
      <c r="J51" s="38">
        <f t="shared" si="4"/>
        <v>0</v>
      </c>
      <c r="K51" s="38" t="e">
        <f t="shared" si="5"/>
        <v>#DIV/0!</v>
      </c>
      <c r="L51" s="38">
        <f t="shared" si="6"/>
        <v>0</v>
      </c>
    </row>
    <row r="52" spans="1:12" s="39" customFormat="1" ht="38.25" customHeight="1" x14ac:dyDescent="0.25">
      <c r="A52" s="36" t="s">
        <v>104</v>
      </c>
      <c r="B52" s="45" t="s">
        <v>103</v>
      </c>
      <c r="C52" s="38">
        <v>18500</v>
      </c>
      <c r="D52" s="38">
        <v>21000</v>
      </c>
      <c r="E52" s="38">
        <v>22113.105149999999</v>
      </c>
      <c r="F52" s="38">
        <v>19052.47394</v>
      </c>
      <c r="G52" s="38">
        <f t="shared" si="1"/>
        <v>119.53029810810811</v>
      </c>
      <c r="H52" s="38">
        <f t="shared" si="2"/>
        <v>3613.1051499999994</v>
      </c>
      <c r="I52" s="38">
        <f t="shared" si="3"/>
        <v>105.30050071428572</v>
      </c>
      <c r="J52" s="38">
        <f t="shared" si="4"/>
        <v>1113.1051499999994</v>
      </c>
      <c r="K52" s="38">
        <f t="shared" si="5"/>
        <v>116.06421937454701</v>
      </c>
      <c r="L52" s="38">
        <f t="shared" si="6"/>
        <v>3060.6312099999996</v>
      </c>
    </row>
    <row r="53" spans="1:12" s="39" customFormat="1" ht="70.5" customHeight="1" x14ac:dyDescent="0.25">
      <c r="A53" s="36" t="s">
        <v>105</v>
      </c>
      <c r="B53" s="37" t="s">
        <v>106</v>
      </c>
      <c r="C53" s="38">
        <v>350</v>
      </c>
      <c r="D53" s="38">
        <v>55</v>
      </c>
      <c r="E53" s="38">
        <v>68.874089999999995</v>
      </c>
      <c r="F53" s="38">
        <v>439.18671999999998</v>
      </c>
      <c r="G53" s="38">
        <f t="shared" si="1"/>
        <v>19.678311428571426</v>
      </c>
      <c r="H53" s="38">
        <f t="shared" si="2"/>
        <v>-281.12590999999998</v>
      </c>
      <c r="I53" s="38">
        <f t="shared" si="3"/>
        <v>125.22561818181816</v>
      </c>
      <c r="J53" s="38">
        <f t="shared" si="4"/>
        <v>13.874089999999995</v>
      </c>
      <c r="K53" s="38">
        <f t="shared" si="5"/>
        <v>15.682188659984982</v>
      </c>
      <c r="L53" s="38">
        <f t="shared" si="6"/>
        <v>-370.31263000000001</v>
      </c>
    </row>
    <row r="54" spans="1:12" s="39" customFormat="1" ht="70.5" customHeight="1" x14ac:dyDescent="0.25">
      <c r="A54" s="36" t="s">
        <v>107</v>
      </c>
      <c r="B54" s="37" t="s">
        <v>108</v>
      </c>
      <c r="C54" s="38">
        <v>0</v>
      </c>
      <c r="D54" s="38">
        <v>0</v>
      </c>
      <c r="E54" s="38">
        <v>122.88522</v>
      </c>
      <c r="F54" s="38">
        <v>0</v>
      </c>
      <c r="G54" s="38"/>
      <c r="H54" s="38">
        <f t="shared" si="2"/>
        <v>122.88522</v>
      </c>
      <c r="I54" s="38" t="s">
        <v>60</v>
      </c>
      <c r="J54" s="38">
        <f t="shared" si="4"/>
        <v>122.88522</v>
      </c>
      <c r="K54" s="38"/>
      <c r="L54" s="38">
        <f t="shared" si="6"/>
        <v>122.88522</v>
      </c>
    </row>
    <row r="55" spans="1:12" ht="94.5" customHeight="1" x14ac:dyDescent="0.25">
      <c r="A55" s="33" t="s">
        <v>109</v>
      </c>
      <c r="B55" s="34" t="s">
        <v>110</v>
      </c>
      <c r="C55" s="35">
        <f t="shared" ref="C55:F55" si="21">SUM(C56:C57)</f>
        <v>2994.6</v>
      </c>
      <c r="D55" s="35">
        <f t="shared" si="21"/>
        <v>3674.5201899999997</v>
      </c>
      <c r="E55" s="35">
        <f t="shared" si="21"/>
        <v>5714.6878400000005</v>
      </c>
      <c r="F55" s="35">
        <f t="shared" si="21"/>
        <v>5471.3796999999995</v>
      </c>
      <c r="G55" s="35">
        <f t="shared" si="1"/>
        <v>190.83309423629203</v>
      </c>
      <c r="H55" s="35">
        <f t="shared" si="2"/>
        <v>2720.0878400000006</v>
      </c>
      <c r="I55" s="35">
        <f t="shared" si="3"/>
        <v>155.52201497088524</v>
      </c>
      <c r="J55" s="35">
        <f t="shared" si="4"/>
        <v>2040.1676500000008</v>
      </c>
      <c r="K55" s="35">
        <f t="shared" si="5"/>
        <v>104.44692478571721</v>
      </c>
      <c r="L55" s="35">
        <f t="shared" si="6"/>
        <v>243.308140000001</v>
      </c>
    </row>
    <row r="56" spans="1:12" s="39" customFormat="1" ht="50.25" customHeight="1" x14ac:dyDescent="0.25">
      <c r="A56" s="36" t="s">
        <v>111</v>
      </c>
      <c r="B56" s="37" t="s">
        <v>112</v>
      </c>
      <c r="C56" s="38">
        <v>1454.8</v>
      </c>
      <c r="D56" s="38">
        <v>2160.3641899999998</v>
      </c>
      <c r="E56" s="38">
        <v>4613.9820600000003</v>
      </c>
      <c r="F56" s="38">
        <v>2498.1765700000001</v>
      </c>
      <c r="G56" s="38">
        <f t="shared" si="1"/>
        <v>317.15576436623593</v>
      </c>
      <c r="H56" s="38">
        <f t="shared" si="2"/>
        <v>3159.1820600000001</v>
      </c>
      <c r="I56" s="38">
        <f t="shared" si="3"/>
        <v>213.57427054926333</v>
      </c>
      <c r="J56" s="38">
        <f t="shared" si="4"/>
        <v>2453.6178700000005</v>
      </c>
      <c r="K56" s="38">
        <f t="shared" si="5"/>
        <v>184.69399302708217</v>
      </c>
      <c r="L56" s="38">
        <f t="shared" si="6"/>
        <v>2115.8054900000002</v>
      </c>
    </row>
    <row r="57" spans="1:12" s="39" customFormat="1" ht="51.75" customHeight="1" x14ac:dyDescent="0.25">
      <c r="A57" s="36" t="s">
        <v>113</v>
      </c>
      <c r="B57" s="37" t="s">
        <v>114</v>
      </c>
      <c r="C57" s="38">
        <v>1539.8</v>
      </c>
      <c r="D57" s="38">
        <v>1514.1559999999999</v>
      </c>
      <c r="E57" s="38">
        <v>1100.70578</v>
      </c>
      <c r="F57" s="38">
        <v>2973.2031299999999</v>
      </c>
      <c r="G57" s="38">
        <f t="shared" si="1"/>
        <v>71.483684894142101</v>
      </c>
      <c r="H57" s="38">
        <f t="shared" si="2"/>
        <v>-439.09421999999995</v>
      </c>
      <c r="I57" s="38">
        <f t="shared" si="3"/>
        <v>72.694344572157704</v>
      </c>
      <c r="J57" s="38">
        <f t="shared" si="4"/>
        <v>-413.45021999999994</v>
      </c>
      <c r="K57" s="38">
        <f t="shared" si="5"/>
        <v>37.020873847929792</v>
      </c>
      <c r="L57" s="38">
        <f t="shared" si="6"/>
        <v>-1872.4973499999999</v>
      </c>
    </row>
    <row r="58" spans="1:12" s="30" customFormat="1" ht="30.75" customHeight="1" x14ac:dyDescent="0.25">
      <c r="A58" s="31" t="s">
        <v>115</v>
      </c>
      <c r="B58" s="32" t="s">
        <v>116</v>
      </c>
      <c r="C58" s="29">
        <f t="shared" ref="C58:F58" si="22">C59</f>
        <v>2553</v>
      </c>
      <c r="D58" s="29">
        <f t="shared" si="22"/>
        <v>2688.83052</v>
      </c>
      <c r="E58" s="29">
        <f t="shared" si="22"/>
        <v>4276.40726</v>
      </c>
      <c r="F58" s="29">
        <f t="shared" si="22"/>
        <v>5479.6868700000005</v>
      </c>
      <c r="G58" s="29">
        <f t="shared" si="1"/>
        <v>167.50518057187622</v>
      </c>
      <c r="H58" s="29">
        <f t="shared" si="2"/>
        <v>1723.40726</v>
      </c>
      <c r="I58" s="29">
        <f t="shared" si="3"/>
        <v>159.04339184605806</v>
      </c>
      <c r="J58" s="29">
        <f t="shared" si="4"/>
        <v>1587.57674</v>
      </c>
      <c r="K58" s="29">
        <f t="shared" si="5"/>
        <v>78.041088139768107</v>
      </c>
      <c r="L58" s="29">
        <f t="shared" si="6"/>
        <v>-1203.2796100000005</v>
      </c>
    </row>
    <row r="59" spans="1:12" ht="30.75" customHeight="1" x14ac:dyDescent="0.25">
      <c r="A59" s="33" t="s">
        <v>117</v>
      </c>
      <c r="B59" s="34" t="s">
        <v>118</v>
      </c>
      <c r="C59" s="35">
        <f>SUM(C60:C64)</f>
        <v>2553</v>
      </c>
      <c r="D59" s="35">
        <f t="shared" ref="D59:F59" si="23">SUM(D60:D64)</f>
        <v>2688.83052</v>
      </c>
      <c r="E59" s="35">
        <f t="shared" si="23"/>
        <v>4276.40726</v>
      </c>
      <c r="F59" s="35">
        <f t="shared" si="23"/>
        <v>5479.6868700000005</v>
      </c>
      <c r="G59" s="35">
        <f t="shared" si="1"/>
        <v>167.50518057187622</v>
      </c>
      <c r="H59" s="35">
        <f t="shared" si="2"/>
        <v>1723.40726</v>
      </c>
      <c r="I59" s="35">
        <f t="shared" si="3"/>
        <v>159.04339184605806</v>
      </c>
      <c r="J59" s="35">
        <f t="shared" si="4"/>
        <v>1587.57674</v>
      </c>
      <c r="K59" s="35">
        <f t="shared" si="5"/>
        <v>78.041088139768107</v>
      </c>
      <c r="L59" s="35">
        <f t="shared" si="6"/>
        <v>-1203.2796100000005</v>
      </c>
    </row>
    <row r="60" spans="1:12" s="39" customFormat="1" ht="78" hidden="1" customHeight="1" x14ac:dyDescent="0.25">
      <c r="A60" s="36" t="s">
        <v>119</v>
      </c>
      <c r="B60" s="37" t="s">
        <v>120</v>
      </c>
      <c r="C60" s="38">
        <v>1250</v>
      </c>
      <c r="D60" s="38">
        <v>1651.2</v>
      </c>
      <c r="E60" s="38">
        <v>3122.2776699999999</v>
      </c>
      <c r="F60" s="38">
        <v>2338.3742000000002</v>
      </c>
      <c r="G60" s="38">
        <f t="shared" si="1"/>
        <v>249.78221359999998</v>
      </c>
      <c r="H60" s="38">
        <f t="shared" si="2"/>
        <v>1872.2776699999999</v>
      </c>
      <c r="I60" s="38">
        <f t="shared" si="3"/>
        <v>189.09142865794573</v>
      </c>
      <c r="J60" s="38">
        <f t="shared" si="4"/>
        <v>1471.0776699999999</v>
      </c>
      <c r="K60" s="38">
        <f t="shared" si="5"/>
        <v>133.52343991821326</v>
      </c>
      <c r="L60" s="38">
        <f t="shared" si="6"/>
        <v>783.90346999999974</v>
      </c>
    </row>
    <row r="61" spans="1:12" s="39" customFormat="1" ht="78" hidden="1" customHeight="1" x14ac:dyDescent="0.25">
      <c r="A61" s="36" t="s">
        <v>121</v>
      </c>
      <c r="B61" s="37" t="s">
        <v>122</v>
      </c>
      <c r="C61" s="38">
        <v>1303</v>
      </c>
      <c r="D61" s="38">
        <v>135.19999999999999</v>
      </c>
      <c r="E61" s="38">
        <v>157.40738999999999</v>
      </c>
      <c r="F61" s="38">
        <v>2473.62527</v>
      </c>
      <c r="G61" s="38">
        <f t="shared" si="1"/>
        <v>12.080382962394474</v>
      </c>
      <c r="H61" s="38">
        <f t="shared" si="2"/>
        <v>-1145.5926099999999</v>
      </c>
      <c r="I61" s="38">
        <f t="shared" si="3"/>
        <v>116.42558431952664</v>
      </c>
      <c r="J61" s="38">
        <f t="shared" si="4"/>
        <v>22.207390000000004</v>
      </c>
      <c r="K61" s="38">
        <f t="shared" si="5"/>
        <v>6.3634290896454173</v>
      </c>
      <c r="L61" s="38">
        <f t="shared" si="6"/>
        <v>-2316.2178800000002</v>
      </c>
    </row>
    <row r="62" spans="1:12" s="39" customFormat="1" ht="78" hidden="1" customHeight="1" x14ac:dyDescent="0.25">
      <c r="A62" s="36" t="s">
        <v>123</v>
      </c>
      <c r="B62" s="37" t="s">
        <v>124</v>
      </c>
      <c r="C62" s="38"/>
      <c r="D62" s="38">
        <v>898.83051999999998</v>
      </c>
      <c r="E62" s="38">
        <v>993.10427000000004</v>
      </c>
      <c r="F62" s="38">
        <v>618.32405000000006</v>
      </c>
      <c r="G62" s="38" t="e">
        <f t="shared" si="1"/>
        <v>#DIV/0!</v>
      </c>
      <c r="H62" s="38">
        <f t="shared" si="2"/>
        <v>993.10427000000004</v>
      </c>
      <c r="I62" s="38">
        <f t="shared" si="3"/>
        <v>110.48849008820929</v>
      </c>
      <c r="J62" s="38">
        <f t="shared" si="4"/>
        <v>94.273750000000064</v>
      </c>
      <c r="K62" s="38">
        <f t="shared" si="5"/>
        <v>160.61226633510373</v>
      </c>
      <c r="L62" s="38">
        <f t="shared" si="6"/>
        <v>374.78021999999999</v>
      </c>
    </row>
    <row r="63" spans="1:12" s="39" customFormat="1" ht="78" hidden="1" customHeight="1" x14ac:dyDescent="0.25">
      <c r="A63" s="36" t="s">
        <v>125</v>
      </c>
      <c r="B63" s="37" t="s">
        <v>126</v>
      </c>
      <c r="C63" s="38"/>
      <c r="D63" s="38">
        <v>3.6</v>
      </c>
      <c r="E63" s="38">
        <v>3.6178599999999999</v>
      </c>
      <c r="F63" s="38">
        <v>21.924769999999999</v>
      </c>
      <c r="G63" s="38" t="e">
        <f t="shared" si="1"/>
        <v>#DIV/0!</v>
      </c>
      <c r="H63" s="38">
        <f t="shared" si="2"/>
        <v>3.6178599999999999</v>
      </c>
      <c r="I63" s="38">
        <f t="shared" si="3"/>
        <v>100.49611111111109</v>
      </c>
      <c r="J63" s="38">
        <f t="shared" si="4"/>
        <v>1.7859999999999765E-2</v>
      </c>
      <c r="K63" s="38">
        <f t="shared" si="5"/>
        <v>16.501244938943486</v>
      </c>
      <c r="L63" s="38">
        <f t="shared" si="6"/>
        <v>-18.306909999999998</v>
      </c>
    </row>
    <row r="64" spans="1:12" s="39" customFormat="1" ht="78" hidden="1" customHeight="1" x14ac:dyDescent="0.25">
      <c r="A64" s="36" t="s">
        <v>127</v>
      </c>
      <c r="B64" s="37" t="s">
        <v>128</v>
      </c>
      <c r="C64" s="38"/>
      <c r="D64" s="38"/>
      <c r="E64" s="38">
        <f>0.07/1000</f>
        <v>7.0000000000000007E-5</v>
      </c>
      <c r="F64" s="38">
        <v>27.438580000000002</v>
      </c>
      <c r="G64" s="38" t="e">
        <f t="shared" si="1"/>
        <v>#DIV/0!</v>
      </c>
      <c r="H64" s="38">
        <f t="shared" si="2"/>
        <v>7.0000000000000007E-5</v>
      </c>
      <c r="I64" s="38" t="e">
        <f t="shared" si="3"/>
        <v>#DIV/0!</v>
      </c>
      <c r="J64" s="38">
        <f t="shared" si="4"/>
        <v>7.0000000000000007E-5</v>
      </c>
      <c r="K64" s="38">
        <f t="shared" si="5"/>
        <v>2.5511524284419965E-4</v>
      </c>
      <c r="L64" s="38">
        <f t="shared" si="6"/>
        <v>-27.438510000000001</v>
      </c>
    </row>
    <row r="65" spans="1:12" s="30" customFormat="1" ht="33.75" customHeight="1" x14ac:dyDescent="0.25">
      <c r="A65" s="31" t="s">
        <v>129</v>
      </c>
      <c r="B65" s="32" t="s">
        <v>130</v>
      </c>
      <c r="C65" s="29">
        <f>C66+C67+C71+C72</f>
        <v>153533.9</v>
      </c>
      <c r="D65" s="29">
        <f>D66+D67+D71+D72</f>
        <v>167265.90784</v>
      </c>
      <c r="E65" s="29">
        <f>E66+E67+E71+E72</f>
        <v>172263.35763000001</v>
      </c>
      <c r="F65" s="29">
        <f>F66+F67+F71+F72</f>
        <v>177687.98115000001</v>
      </c>
      <c r="G65" s="29">
        <f t="shared" si="1"/>
        <v>112.19890697103376</v>
      </c>
      <c r="H65" s="29">
        <f t="shared" si="2"/>
        <v>18729.457630000019</v>
      </c>
      <c r="I65" s="29">
        <f t="shared" si="3"/>
        <v>102.98772765743776</v>
      </c>
      <c r="J65" s="29">
        <f t="shared" si="4"/>
        <v>4997.4497900000133</v>
      </c>
      <c r="K65" s="29">
        <f t="shared" si="5"/>
        <v>96.947107235451867</v>
      </c>
      <c r="L65" s="29">
        <f t="shared" si="6"/>
        <v>-5424.6235199999937</v>
      </c>
    </row>
    <row r="66" spans="1:12" ht="52.5" customHeight="1" x14ac:dyDescent="0.25">
      <c r="A66" s="33" t="s">
        <v>131</v>
      </c>
      <c r="B66" s="34" t="s">
        <v>132</v>
      </c>
      <c r="C66" s="35">
        <v>0</v>
      </c>
      <c r="D66" s="35">
        <v>40.908000000000001</v>
      </c>
      <c r="E66" s="35">
        <v>40.908000000000001</v>
      </c>
      <c r="F66" s="35">
        <v>5.6820000000000004</v>
      </c>
      <c r="G66" s="35"/>
      <c r="H66" s="35">
        <f t="shared" si="2"/>
        <v>40.908000000000001</v>
      </c>
      <c r="I66" s="35">
        <f t="shared" si="3"/>
        <v>100</v>
      </c>
      <c r="J66" s="35">
        <f t="shared" si="4"/>
        <v>0</v>
      </c>
      <c r="K66" s="35">
        <f t="shared" si="5"/>
        <v>719.95776135163669</v>
      </c>
      <c r="L66" s="35">
        <f t="shared" si="6"/>
        <v>35.225999999999999</v>
      </c>
    </row>
    <row r="67" spans="1:12" ht="36" customHeight="1" x14ac:dyDescent="0.25">
      <c r="A67" s="33" t="s">
        <v>133</v>
      </c>
      <c r="B67" s="34" t="s">
        <v>134</v>
      </c>
      <c r="C67" s="35">
        <f>SUM(C68:C70)</f>
        <v>4137.6000000000004</v>
      </c>
      <c r="D67" s="35">
        <f>SUM(D68:D70)</f>
        <v>3649.6</v>
      </c>
      <c r="E67" s="35">
        <f>SUM(E68:E70)</f>
        <v>7017.1690900000012</v>
      </c>
      <c r="F67" s="35">
        <f>SUM(F68:F70)</f>
        <v>4239.9795099999992</v>
      </c>
      <c r="G67" s="35">
        <f t="shared" si="1"/>
        <v>169.59515395398299</v>
      </c>
      <c r="H67" s="35">
        <f t="shared" si="2"/>
        <v>2879.5690900000009</v>
      </c>
      <c r="I67" s="35">
        <f t="shared" si="3"/>
        <v>192.27227887987729</v>
      </c>
      <c r="J67" s="35">
        <f t="shared" si="4"/>
        <v>3367.5690900000013</v>
      </c>
      <c r="K67" s="35">
        <f t="shared" si="5"/>
        <v>165.50007077746474</v>
      </c>
      <c r="L67" s="35">
        <f t="shared" si="6"/>
        <v>2777.189580000002</v>
      </c>
    </row>
    <row r="68" spans="1:12" s="39" customFormat="1" ht="78" hidden="1" customHeight="1" x14ac:dyDescent="0.25">
      <c r="A68" s="36" t="s">
        <v>133</v>
      </c>
      <c r="B68" s="37" t="s">
        <v>135</v>
      </c>
      <c r="C68" s="38">
        <v>4137.6000000000004</v>
      </c>
      <c r="D68" s="38">
        <v>3642.6</v>
      </c>
      <c r="E68" s="38">
        <v>5219.9946400000008</v>
      </c>
      <c r="F68" s="38">
        <v>4224.0795099999996</v>
      </c>
      <c r="G68" s="38">
        <f t="shared" si="1"/>
        <v>126.15996326372778</v>
      </c>
      <c r="H68" s="38">
        <f t="shared" si="2"/>
        <v>1082.3946400000004</v>
      </c>
      <c r="I68" s="38">
        <f t="shared" si="3"/>
        <v>143.30408609235164</v>
      </c>
      <c r="J68" s="38">
        <f t="shared" si="4"/>
        <v>1577.3946400000009</v>
      </c>
      <c r="K68" s="38">
        <f t="shared" si="5"/>
        <v>123.57709242078168</v>
      </c>
      <c r="L68" s="38">
        <f t="shared" si="6"/>
        <v>995.91513000000123</v>
      </c>
    </row>
    <row r="69" spans="1:12" s="39" customFormat="1" ht="78" hidden="1" customHeight="1" x14ac:dyDescent="0.25">
      <c r="A69" s="36" t="s">
        <v>133</v>
      </c>
      <c r="B69" s="37" t="s">
        <v>136</v>
      </c>
      <c r="C69" s="38"/>
      <c r="D69" s="38"/>
      <c r="E69" s="38">
        <v>1790.17445</v>
      </c>
      <c r="F69" s="38"/>
      <c r="G69" s="38"/>
      <c r="H69" s="38"/>
      <c r="I69" s="38"/>
      <c r="J69" s="38"/>
      <c r="K69" s="38"/>
      <c r="L69" s="38"/>
    </row>
    <row r="70" spans="1:12" s="39" customFormat="1" ht="78" hidden="1" customHeight="1" x14ac:dyDescent="0.25">
      <c r="A70" s="36" t="s">
        <v>133</v>
      </c>
      <c r="B70" s="37" t="s">
        <v>137</v>
      </c>
      <c r="C70" s="38"/>
      <c r="D70" s="38">
        <v>7</v>
      </c>
      <c r="E70" s="38">
        <v>7</v>
      </c>
      <c r="F70" s="38">
        <v>15.9</v>
      </c>
      <c r="G70" s="38"/>
      <c r="H70" s="38">
        <f t="shared" si="2"/>
        <v>7</v>
      </c>
      <c r="I70" s="38">
        <f t="shared" si="3"/>
        <v>100</v>
      </c>
      <c r="J70" s="38">
        <f t="shared" si="4"/>
        <v>0</v>
      </c>
      <c r="K70" s="38">
        <f t="shared" si="5"/>
        <v>44.025157232704402</v>
      </c>
      <c r="L70" s="38">
        <f t="shared" si="6"/>
        <v>-8.9</v>
      </c>
    </row>
    <row r="71" spans="1:12" ht="36" customHeight="1" x14ac:dyDescent="0.25">
      <c r="A71" s="33" t="s">
        <v>138</v>
      </c>
      <c r="B71" s="34" t="s">
        <v>139</v>
      </c>
      <c r="C71" s="35">
        <v>6420.4</v>
      </c>
      <c r="D71" s="35">
        <v>4000</v>
      </c>
      <c r="E71" s="35">
        <v>3457.4066400000002</v>
      </c>
      <c r="F71" s="35">
        <v>4455.24586</v>
      </c>
      <c r="G71" s="35">
        <f t="shared" ref="G71:G134" si="24">E71/C71*100</f>
        <v>53.850330820509626</v>
      </c>
      <c r="H71" s="35">
        <f t="shared" ref="H71:H134" si="25">E71-C71</f>
        <v>-2962.9933599999995</v>
      </c>
      <c r="I71" s="35">
        <f t="shared" ref="I71:I134" si="26">E71/D71*100</f>
        <v>86.435166000000009</v>
      </c>
      <c r="J71" s="35">
        <f t="shared" ref="J71:J134" si="27">E71-D71</f>
        <v>-542.59335999999985</v>
      </c>
      <c r="K71" s="35">
        <f t="shared" ref="K71:K134" si="28">E71/F71*100</f>
        <v>77.603049273693742</v>
      </c>
      <c r="L71" s="35">
        <f t="shared" ref="L71:L134" si="29">E71-F71</f>
        <v>-997.83921999999984</v>
      </c>
    </row>
    <row r="72" spans="1:12" ht="30" customHeight="1" x14ac:dyDescent="0.25">
      <c r="A72" s="33" t="s">
        <v>140</v>
      </c>
      <c r="B72" s="34" t="s">
        <v>141</v>
      </c>
      <c r="C72" s="35">
        <f>C73+C83+C86</f>
        <v>142975.9</v>
      </c>
      <c r="D72" s="35">
        <f>D73+D83+D86</f>
        <v>159575.39984</v>
      </c>
      <c r="E72" s="35">
        <f>E73+E83+E86</f>
        <v>161747.87390000001</v>
      </c>
      <c r="F72" s="35">
        <f>F73+F83+F86</f>
        <v>168987.07378000001</v>
      </c>
      <c r="G72" s="35">
        <f t="shared" si="24"/>
        <v>113.12946720391339</v>
      </c>
      <c r="H72" s="35">
        <f t="shared" si="25"/>
        <v>18771.973900000012</v>
      </c>
      <c r="I72" s="35">
        <f t="shared" si="26"/>
        <v>101.36140912833574</v>
      </c>
      <c r="J72" s="35">
        <f t="shared" si="27"/>
        <v>2172.4740600000077</v>
      </c>
      <c r="K72" s="35">
        <f t="shared" si="28"/>
        <v>95.716122116284154</v>
      </c>
      <c r="L72" s="35">
        <f t="shared" si="29"/>
        <v>-7239.1998800000001</v>
      </c>
    </row>
    <row r="73" spans="1:12" ht="78" hidden="1" customHeight="1" x14ac:dyDescent="0.25">
      <c r="A73" s="33" t="s">
        <v>140</v>
      </c>
      <c r="B73" s="43" t="s">
        <v>141</v>
      </c>
      <c r="C73" s="35">
        <f>SUM(C74:C82)</f>
        <v>15000</v>
      </c>
      <c r="D73" s="35">
        <f>SUM(D74:D82)</f>
        <v>54419.29984</v>
      </c>
      <c r="E73" s="35">
        <f>SUM(E74:E82)</f>
        <v>55473.45564</v>
      </c>
      <c r="F73" s="35">
        <f t="shared" ref="F73" si="30">SUM(F74:F82)</f>
        <v>61575.329949999999</v>
      </c>
      <c r="G73" s="35">
        <f t="shared" si="24"/>
        <v>369.82303760000002</v>
      </c>
      <c r="H73" s="35">
        <f t="shared" si="25"/>
        <v>40473.45564</v>
      </c>
      <c r="I73" s="35">
        <f t="shared" si="26"/>
        <v>101.93709915985572</v>
      </c>
      <c r="J73" s="35">
        <f t="shared" si="27"/>
        <v>1054.1558000000005</v>
      </c>
      <c r="K73" s="35">
        <f t="shared" si="28"/>
        <v>90.090391208695422</v>
      </c>
      <c r="L73" s="35">
        <f t="shared" si="29"/>
        <v>-6101.8743099999992</v>
      </c>
    </row>
    <row r="74" spans="1:12" s="39" customFormat="1" ht="78" hidden="1" customHeight="1" x14ac:dyDescent="0.25">
      <c r="A74" s="33" t="s">
        <v>140</v>
      </c>
      <c r="B74" s="46" t="s">
        <v>142</v>
      </c>
      <c r="C74" s="38"/>
      <c r="D74" s="38"/>
      <c r="E74" s="38"/>
      <c r="F74" s="38">
        <v>4790.7271700000001</v>
      </c>
      <c r="G74" s="38"/>
      <c r="H74" s="38">
        <f t="shared" si="25"/>
        <v>0</v>
      </c>
      <c r="I74" s="38"/>
      <c r="J74" s="38">
        <f t="shared" si="27"/>
        <v>0</v>
      </c>
      <c r="K74" s="38">
        <f t="shared" si="28"/>
        <v>0</v>
      </c>
      <c r="L74" s="38">
        <f t="shared" si="29"/>
        <v>-4790.7271700000001</v>
      </c>
    </row>
    <row r="75" spans="1:12" ht="78" hidden="1" customHeight="1" x14ac:dyDescent="0.25">
      <c r="A75" s="33" t="s">
        <v>143</v>
      </c>
      <c r="B75" s="46" t="s">
        <v>144</v>
      </c>
      <c r="C75" s="35"/>
      <c r="D75" s="35">
        <v>472.48437000000001</v>
      </c>
      <c r="E75" s="35">
        <v>472.48437000000001</v>
      </c>
      <c r="F75" s="35"/>
      <c r="G75" s="35"/>
      <c r="H75" s="35">
        <f t="shared" si="25"/>
        <v>472.48437000000001</v>
      </c>
      <c r="I75" s="35">
        <f t="shared" si="26"/>
        <v>100</v>
      </c>
      <c r="J75" s="35">
        <f t="shared" si="27"/>
        <v>0</v>
      </c>
      <c r="K75" s="35"/>
      <c r="L75" s="35">
        <f t="shared" si="29"/>
        <v>472.48437000000001</v>
      </c>
    </row>
    <row r="76" spans="1:12" ht="78" hidden="1" customHeight="1" x14ac:dyDescent="0.25">
      <c r="A76" s="33" t="s">
        <v>145</v>
      </c>
      <c r="B76" s="46" t="s">
        <v>146</v>
      </c>
      <c r="C76" s="35"/>
      <c r="D76" s="35">
        <v>2410.1735100000001</v>
      </c>
      <c r="E76" s="35">
        <v>2454.17911</v>
      </c>
      <c r="F76" s="35"/>
      <c r="G76" s="35"/>
      <c r="H76" s="35">
        <f t="shared" si="25"/>
        <v>2454.17911</v>
      </c>
      <c r="I76" s="35">
        <f t="shared" si="26"/>
        <v>101.8258270542522</v>
      </c>
      <c r="J76" s="35">
        <f t="shared" si="27"/>
        <v>44.005599999999959</v>
      </c>
      <c r="K76" s="35"/>
      <c r="L76" s="35">
        <f t="shared" si="29"/>
        <v>2454.17911</v>
      </c>
    </row>
    <row r="77" spans="1:12" ht="78" hidden="1" customHeight="1" x14ac:dyDescent="0.25">
      <c r="A77" s="33" t="s">
        <v>147</v>
      </c>
      <c r="B77" s="46" t="s">
        <v>148</v>
      </c>
      <c r="C77" s="35">
        <v>5000</v>
      </c>
      <c r="D77" s="35">
        <v>181.44971000000001</v>
      </c>
      <c r="E77" s="35">
        <v>236.74646999999999</v>
      </c>
      <c r="F77" s="35">
        <v>17165.695729999999</v>
      </c>
      <c r="G77" s="35">
        <f t="shared" si="24"/>
        <v>4.7349294000000004</v>
      </c>
      <c r="H77" s="35">
        <f t="shared" si="25"/>
        <v>-4763.25353</v>
      </c>
      <c r="I77" s="35">
        <f t="shared" si="26"/>
        <v>130.47497843892944</v>
      </c>
      <c r="J77" s="35">
        <f t="shared" si="27"/>
        <v>55.296759999999978</v>
      </c>
      <c r="K77" s="35">
        <f t="shared" si="28"/>
        <v>1.3791836563096298</v>
      </c>
      <c r="L77" s="35">
        <f t="shared" si="29"/>
        <v>-16928.949260000001</v>
      </c>
    </row>
    <row r="78" spans="1:12" ht="78" hidden="1" customHeight="1" x14ac:dyDescent="0.25">
      <c r="A78" s="33" t="s">
        <v>149</v>
      </c>
      <c r="B78" s="46" t="s">
        <v>150</v>
      </c>
      <c r="C78" s="35">
        <v>10000</v>
      </c>
      <c r="D78" s="35">
        <v>48099.016000000003</v>
      </c>
      <c r="E78" s="35">
        <v>49053.869440000002</v>
      </c>
      <c r="F78" s="35">
        <v>39277.715750000003</v>
      </c>
      <c r="G78" s="35">
        <f t="shared" si="24"/>
        <v>490.5386944</v>
      </c>
      <c r="H78" s="35">
        <f t="shared" si="25"/>
        <v>39053.869440000002</v>
      </c>
      <c r="I78" s="35">
        <f t="shared" si="26"/>
        <v>101.98518289854412</v>
      </c>
      <c r="J78" s="35">
        <f t="shared" si="27"/>
        <v>954.85343999999895</v>
      </c>
      <c r="K78" s="35">
        <f t="shared" si="28"/>
        <v>124.88982239248472</v>
      </c>
      <c r="L78" s="35">
        <f t="shared" si="29"/>
        <v>9776.1536899999992</v>
      </c>
    </row>
    <row r="79" spans="1:12" ht="78" hidden="1" customHeight="1" x14ac:dyDescent="0.25">
      <c r="A79" s="33" t="s">
        <v>151</v>
      </c>
      <c r="B79" s="46" t="s">
        <v>152</v>
      </c>
      <c r="C79" s="35"/>
      <c r="D79" s="35">
        <v>3256.17625</v>
      </c>
      <c r="E79" s="35">
        <v>3256.17625</v>
      </c>
      <c r="F79" s="35"/>
      <c r="G79" s="35"/>
      <c r="H79" s="35">
        <f t="shared" si="25"/>
        <v>3256.17625</v>
      </c>
      <c r="I79" s="35">
        <f t="shared" si="26"/>
        <v>100</v>
      </c>
      <c r="J79" s="35">
        <f t="shared" si="27"/>
        <v>0</v>
      </c>
      <c r="K79" s="35"/>
      <c r="L79" s="35">
        <f t="shared" si="29"/>
        <v>3256.17625</v>
      </c>
    </row>
    <row r="80" spans="1:12" ht="78" hidden="1" customHeight="1" x14ac:dyDescent="0.25">
      <c r="A80" s="33" t="s">
        <v>140</v>
      </c>
      <c r="B80" s="46" t="s">
        <v>153</v>
      </c>
      <c r="C80" s="35"/>
      <c r="D80" s="35"/>
      <c r="E80" s="35"/>
      <c r="F80" s="35">
        <v>170.1275</v>
      </c>
      <c r="G80" s="35"/>
      <c r="H80" s="35">
        <f t="shared" si="25"/>
        <v>0</v>
      </c>
      <c r="I80" s="35"/>
      <c r="J80" s="35">
        <f t="shared" si="27"/>
        <v>0</v>
      </c>
      <c r="K80" s="35">
        <f t="shared" si="28"/>
        <v>0</v>
      </c>
      <c r="L80" s="35">
        <f t="shared" si="29"/>
        <v>-170.1275</v>
      </c>
    </row>
    <row r="81" spans="1:12" ht="78" hidden="1" customHeight="1" x14ac:dyDescent="0.25">
      <c r="A81" s="33" t="s">
        <v>140</v>
      </c>
      <c r="B81" s="46" t="s">
        <v>154</v>
      </c>
      <c r="C81" s="35"/>
      <c r="D81" s="35"/>
      <c r="E81" s="35"/>
      <c r="F81" s="35">
        <v>17.641500000000001</v>
      </c>
      <c r="G81" s="35"/>
      <c r="H81" s="35">
        <f t="shared" si="25"/>
        <v>0</v>
      </c>
      <c r="I81" s="35"/>
      <c r="J81" s="35">
        <f t="shared" si="27"/>
        <v>0</v>
      </c>
      <c r="K81" s="35">
        <f t="shared" si="28"/>
        <v>0</v>
      </c>
      <c r="L81" s="35">
        <f t="shared" si="29"/>
        <v>-17.641500000000001</v>
      </c>
    </row>
    <row r="82" spans="1:12" ht="78" hidden="1" customHeight="1" x14ac:dyDescent="0.25">
      <c r="A82" s="33" t="s">
        <v>140</v>
      </c>
      <c r="B82" s="46" t="s">
        <v>155</v>
      </c>
      <c r="C82" s="35"/>
      <c r="D82" s="35"/>
      <c r="E82" s="35"/>
      <c r="F82" s="35">
        <v>153.42230000000001</v>
      </c>
      <c r="G82" s="35"/>
      <c r="H82" s="35">
        <f t="shared" si="25"/>
        <v>0</v>
      </c>
      <c r="I82" s="35"/>
      <c r="J82" s="35">
        <f t="shared" si="27"/>
        <v>0</v>
      </c>
      <c r="K82" s="35">
        <f t="shared" si="28"/>
        <v>0</v>
      </c>
      <c r="L82" s="35">
        <f t="shared" si="29"/>
        <v>-153.42230000000001</v>
      </c>
    </row>
    <row r="83" spans="1:12" ht="78" hidden="1" customHeight="1" x14ac:dyDescent="0.25">
      <c r="A83" s="33" t="s">
        <v>156</v>
      </c>
      <c r="B83" s="43" t="s">
        <v>157</v>
      </c>
      <c r="C83" s="35">
        <f t="shared" ref="C83:F83" si="31">C84+C85</f>
        <v>1402.4</v>
      </c>
      <c r="D83" s="35">
        <f t="shared" si="31"/>
        <v>756.1</v>
      </c>
      <c r="E83" s="35">
        <f t="shared" si="31"/>
        <v>756.1</v>
      </c>
      <c r="F83" s="35">
        <f t="shared" si="31"/>
        <v>1275.008</v>
      </c>
      <c r="G83" s="35">
        <f t="shared" si="24"/>
        <v>53.914717626925267</v>
      </c>
      <c r="H83" s="35">
        <f t="shared" si="25"/>
        <v>-646.30000000000007</v>
      </c>
      <c r="I83" s="35">
        <f t="shared" si="26"/>
        <v>100</v>
      </c>
      <c r="J83" s="35">
        <f t="shared" si="27"/>
        <v>0</v>
      </c>
      <c r="K83" s="35">
        <f t="shared" si="28"/>
        <v>59.301588695914063</v>
      </c>
      <c r="L83" s="35">
        <f t="shared" si="29"/>
        <v>-518.90800000000002</v>
      </c>
    </row>
    <row r="84" spans="1:12" s="39" customFormat="1" ht="78" hidden="1" customHeight="1" x14ac:dyDescent="0.25">
      <c r="A84" s="36" t="s">
        <v>156</v>
      </c>
      <c r="B84" s="47" t="s">
        <v>158</v>
      </c>
      <c r="C84" s="38">
        <v>751.8</v>
      </c>
      <c r="D84" s="38">
        <v>662.5</v>
      </c>
      <c r="E84" s="38">
        <v>662.5</v>
      </c>
      <c r="F84" s="38">
        <v>683.54300000000001</v>
      </c>
      <c r="G84" s="38">
        <f t="shared" si="24"/>
        <v>88.121840915137</v>
      </c>
      <c r="H84" s="38">
        <f t="shared" si="25"/>
        <v>-89.299999999999955</v>
      </c>
      <c r="I84" s="38">
        <f t="shared" si="26"/>
        <v>100</v>
      </c>
      <c r="J84" s="38">
        <f t="shared" si="27"/>
        <v>0</v>
      </c>
      <c r="K84" s="38">
        <f t="shared" si="28"/>
        <v>96.92148116504741</v>
      </c>
      <c r="L84" s="38">
        <f t="shared" si="29"/>
        <v>-21.043000000000006</v>
      </c>
    </row>
    <row r="85" spans="1:12" s="39" customFormat="1" ht="78" hidden="1" customHeight="1" x14ac:dyDescent="0.25">
      <c r="A85" s="36" t="s">
        <v>156</v>
      </c>
      <c r="B85" s="47" t="s">
        <v>159</v>
      </c>
      <c r="C85" s="38">
        <v>650.6</v>
      </c>
      <c r="D85" s="38">
        <v>93.6</v>
      </c>
      <c r="E85" s="38">
        <v>93.6</v>
      </c>
      <c r="F85" s="38">
        <v>591.46500000000003</v>
      </c>
      <c r="G85" s="38">
        <f t="shared" si="24"/>
        <v>14.38671995081463</v>
      </c>
      <c r="H85" s="38">
        <f t="shared" si="25"/>
        <v>-557</v>
      </c>
      <c r="I85" s="38">
        <f t="shared" si="26"/>
        <v>100</v>
      </c>
      <c r="J85" s="38">
        <f t="shared" si="27"/>
        <v>0</v>
      </c>
      <c r="K85" s="38">
        <f t="shared" si="28"/>
        <v>15.825112221348684</v>
      </c>
      <c r="L85" s="38">
        <f t="shared" si="29"/>
        <v>-497.86500000000001</v>
      </c>
    </row>
    <row r="86" spans="1:12" ht="78" hidden="1" customHeight="1" x14ac:dyDescent="0.25">
      <c r="A86" s="33" t="s">
        <v>160</v>
      </c>
      <c r="B86" s="43" t="s">
        <v>161</v>
      </c>
      <c r="C86" s="35">
        <f t="shared" ref="C86:F86" si="32">C87</f>
        <v>126573.5</v>
      </c>
      <c r="D86" s="35">
        <f t="shared" si="32"/>
        <v>104400</v>
      </c>
      <c r="E86" s="35">
        <f t="shared" si="32"/>
        <v>105518.31826</v>
      </c>
      <c r="F86" s="35">
        <f t="shared" si="32"/>
        <v>106136.73583000001</v>
      </c>
      <c r="G86" s="35">
        <f t="shared" si="24"/>
        <v>83.365252805682076</v>
      </c>
      <c r="H86" s="35">
        <f t="shared" si="25"/>
        <v>-21055.18174</v>
      </c>
      <c r="I86" s="35">
        <f t="shared" si="26"/>
        <v>101.07118607279692</v>
      </c>
      <c r="J86" s="35">
        <f t="shared" si="27"/>
        <v>1118.31826</v>
      </c>
      <c r="K86" s="35">
        <f t="shared" si="28"/>
        <v>99.417338808129045</v>
      </c>
      <c r="L86" s="35">
        <f t="shared" si="29"/>
        <v>-618.41757000000507</v>
      </c>
    </row>
    <row r="87" spans="1:12" s="39" customFormat="1" ht="78" hidden="1" customHeight="1" x14ac:dyDescent="0.25">
      <c r="A87" s="36" t="s">
        <v>160</v>
      </c>
      <c r="B87" s="47" t="s">
        <v>162</v>
      </c>
      <c r="C87" s="38">
        <v>126573.5</v>
      </c>
      <c r="D87" s="38">
        <v>104400</v>
      </c>
      <c r="E87" s="38">
        <v>105518.31826</v>
      </c>
      <c r="F87" s="38">
        <v>106136.73583000001</v>
      </c>
      <c r="G87" s="38">
        <f t="shared" si="24"/>
        <v>83.365252805682076</v>
      </c>
      <c r="H87" s="38">
        <f t="shared" si="25"/>
        <v>-21055.18174</v>
      </c>
      <c r="I87" s="38">
        <f t="shared" si="26"/>
        <v>101.07118607279692</v>
      </c>
      <c r="J87" s="38">
        <f t="shared" si="27"/>
        <v>1118.31826</v>
      </c>
      <c r="K87" s="38">
        <f t="shared" si="28"/>
        <v>99.417338808129045</v>
      </c>
      <c r="L87" s="38">
        <f t="shared" si="29"/>
        <v>-618.41757000000507</v>
      </c>
    </row>
    <row r="88" spans="1:12" s="30" customFormat="1" ht="37.5" customHeight="1" x14ac:dyDescent="0.25">
      <c r="A88" s="31" t="s">
        <v>163</v>
      </c>
      <c r="B88" s="32" t="s">
        <v>164</v>
      </c>
      <c r="C88" s="29">
        <f>SUM(C89:C95)</f>
        <v>103671.6</v>
      </c>
      <c r="D88" s="29">
        <f>SUM(D89:D95)</f>
        <v>146304.92300000001</v>
      </c>
      <c r="E88" s="29">
        <f t="shared" ref="E88:F88" si="33">SUM(E89:E95)</f>
        <v>173381.10149999999</v>
      </c>
      <c r="F88" s="29">
        <f t="shared" si="33"/>
        <v>149144.63913</v>
      </c>
      <c r="G88" s="29">
        <f t="shared" si="24"/>
        <v>167.24069224358453</v>
      </c>
      <c r="H88" s="29">
        <f t="shared" si="25"/>
        <v>69709.501499999984</v>
      </c>
      <c r="I88" s="29">
        <f t="shared" si="26"/>
        <v>118.50667629277245</v>
      </c>
      <c r="J88" s="29">
        <f t="shared" si="27"/>
        <v>27076.17849999998</v>
      </c>
      <c r="K88" s="29">
        <f t="shared" si="28"/>
        <v>116.25030742732537</v>
      </c>
      <c r="L88" s="29">
        <f t="shared" si="29"/>
        <v>24236.462369999994</v>
      </c>
    </row>
    <row r="89" spans="1:12" ht="33" customHeight="1" x14ac:dyDescent="0.25">
      <c r="A89" s="33" t="s">
        <v>165</v>
      </c>
      <c r="B89" s="42" t="s">
        <v>166</v>
      </c>
      <c r="C89" s="35"/>
      <c r="D89" s="35">
        <v>65.8</v>
      </c>
      <c r="E89" s="35">
        <v>169.33949999999999</v>
      </c>
      <c r="F89" s="35">
        <v>44.457000000000001</v>
      </c>
      <c r="G89" s="35"/>
      <c r="H89" s="35">
        <f t="shared" si="25"/>
        <v>169.33949999999999</v>
      </c>
      <c r="I89" s="35">
        <f t="shared" si="26"/>
        <v>257.3548632218845</v>
      </c>
      <c r="J89" s="35">
        <f t="shared" si="27"/>
        <v>103.53949999999999</v>
      </c>
      <c r="K89" s="35">
        <f t="shared" si="28"/>
        <v>380.90626897901336</v>
      </c>
      <c r="L89" s="35">
        <f t="shared" si="29"/>
        <v>124.88249999999999</v>
      </c>
    </row>
    <row r="90" spans="1:12" ht="78" hidden="1" customHeight="1" x14ac:dyDescent="0.25">
      <c r="A90" s="33" t="s">
        <v>167</v>
      </c>
      <c r="B90" s="42" t="s">
        <v>168</v>
      </c>
      <c r="C90" s="35"/>
      <c r="D90" s="35"/>
      <c r="E90" s="35"/>
      <c r="F90" s="35"/>
      <c r="G90" s="35" t="e">
        <f t="shared" si="24"/>
        <v>#DIV/0!</v>
      </c>
      <c r="H90" s="35">
        <f t="shared" si="25"/>
        <v>0</v>
      </c>
      <c r="I90" s="35" t="e">
        <f t="shared" si="26"/>
        <v>#DIV/0!</v>
      </c>
      <c r="J90" s="35">
        <f t="shared" si="27"/>
        <v>0</v>
      </c>
      <c r="K90" s="35" t="e">
        <f t="shared" si="28"/>
        <v>#DIV/0!</v>
      </c>
      <c r="L90" s="35">
        <f t="shared" si="29"/>
        <v>0</v>
      </c>
    </row>
    <row r="91" spans="1:12" ht="82.5" customHeight="1" x14ac:dyDescent="0.25">
      <c r="A91" s="33" t="s">
        <v>169</v>
      </c>
      <c r="B91" s="42" t="s">
        <v>170</v>
      </c>
      <c r="C91" s="35"/>
      <c r="D91" s="35">
        <v>114.32299999999999</v>
      </c>
      <c r="E91" s="35">
        <v>114.32299999999999</v>
      </c>
      <c r="F91" s="35">
        <v>31.59</v>
      </c>
      <c r="G91" s="35"/>
      <c r="H91" s="35">
        <f t="shared" si="25"/>
        <v>114.32299999999999</v>
      </c>
      <c r="I91" s="35">
        <f t="shared" si="26"/>
        <v>100</v>
      </c>
      <c r="J91" s="35">
        <f t="shared" si="27"/>
        <v>0</v>
      </c>
      <c r="K91" s="35">
        <f t="shared" si="28"/>
        <v>361.89616967394744</v>
      </c>
      <c r="L91" s="35">
        <f t="shared" si="29"/>
        <v>82.73299999999999</v>
      </c>
    </row>
    <row r="92" spans="1:12" ht="96.75" customHeight="1" x14ac:dyDescent="0.25">
      <c r="A92" s="33" t="s">
        <v>171</v>
      </c>
      <c r="B92" s="42" t="s">
        <v>172</v>
      </c>
      <c r="C92" s="35">
        <v>48671.6</v>
      </c>
      <c r="D92" s="35">
        <v>34951.300000000003</v>
      </c>
      <c r="E92" s="35">
        <v>43564.890930000001</v>
      </c>
      <c r="F92" s="35">
        <v>76994.915590000004</v>
      </c>
      <c r="G92" s="35">
        <f t="shared" si="24"/>
        <v>89.5078257751954</v>
      </c>
      <c r="H92" s="35">
        <f t="shared" si="25"/>
        <v>-5106.7090699999972</v>
      </c>
      <c r="I92" s="35">
        <f t="shared" si="26"/>
        <v>124.64455093229722</v>
      </c>
      <c r="J92" s="35">
        <f t="shared" si="27"/>
        <v>8613.5909299999985</v>
      </c>
      <c r="K92" s="35">
        <f t="shared" si="28"/>
        <v>56.581516579593668</v>
      </c>
      <c r="L92" s="35">
        <f t="shared" si="29"/>
        <v>-33430.024660000003</v>
      </c>
    </row>
    <row r="93" spans="1:12" ht="53.25" customHeight="1" x14ac:dyDescent="0.25">
      <c r="A93" s="33" t="s">
        <v>173</v>
      </c>
      <c r="B93" s="34" t="s">
        <v>174</v>
      </c>
      <c r="C93" s="35">
        <v>5000</v>
      </c>
      <c r="D93" s="35">
        <v>48100</v>
      </c>
      <c r="E93" s="35">
        <v>52893.047879999998</v>
      </c>
      <c r="F93" s="35">
        <v>12397.580449999999</v>
      </c>
      <c r="G93" s="35">
        <f t="shared" si="24"/>
        <v>1057.8609575999999</v>
      </c>
      <c r="H93" s="35">
        <f t="shared" si="25"/>
        <v>47893.047879999998</v>
      </c>
      <c r="I93" s="35">
        <f t="shared" si="26"/>
        <v>109.9647565072765</v>
      </c>
      <c r="J93" s="35">
        <f t="shared" si="27"/>
        <v>4793.0478799999983</v>
      </c>
      <c r="K93" s="35">
        <f t="shared" si="28"/>
        <v>426.64008588869456</v>
      </c>
      <c r="L93" s="35">
        <f t="shared" si="29"/>
        <v>40495.467429999997</v>
      </c>
    </row>
    <row r="94" spans="1:12" ht="53.25" customHeight="1" x14ac:dyDescent="0.25">
      <c r="A94" s="33" t="s">
        <v>175</v>
      </c>
      <c r="B94" s="34" t="s">
        <v>176</v>
      </c>
      <c r="C94" s="35"/>
      <c r="D94" s="35">
        <v>0</v>
      </c>
      <c r="E94" s="35">
        <v>6005.2556999999997</v>
      </c>
      <c r="F94" s="35"/>
      <c r="G94" s="35"/>
      <c r="H94" s="35">
        <f t="shared" si="25"/>
        <v>6005.2556999999997</v>
      </c>
      <c r="I94" s="35" t="s">
        <v>60</v>
      </c>
      <c r="J94" s="35">
        <f t="shared" si="27"/>
        <v>6005.2556999999997</v>
      </c>
      <c r="K94" s="35"/>
      <c r="L94" s="35">
        <f t="shared" si="29"/>
        <v>6005.2556999999997</v>
      </c>
    </row>
    <row r="95" spans="1:12" ht="81.75" customHeight="1" x14ac:dyDescent="0.25">
      <c r="A95" s="33" t="s">
        <v>177</v>
      </c>
      <c r="B95" s="34" t="s">
        <v>178</v>
      </c>
      <c r="C95" s="35">
        <v>50000</v>
      </c>
      <c r="D95" s="35">
        <v>63073.5</v>
      </c>
      <c r="E95" s="35">
        <v>70634.244489999997</v>
      </c>
      <c r="F95" s="35">
        <v>59676.096089999999</v>
      </c>
      <c r="G95" s="35">
        <f t="shared" si="24"/>
        <v>141.26848898</v>
      </c>
      <c r="H95" s="35">
        <f t="shared" si="25"/>
        <v>20634.244489999997</v>
      </c>
      <c r="I95" s="35">
        <f t="shared" si="26"/>
        <v>111.9871966673801</v>
      </c>
      <c r="J95" s="35">
        <f t="shared" si="27"/>
        <v>7560.7444899999973</v>
      </c>
      <c r="K95" s="35">
        <f t="shared" si="28"/>
        <v>118.36270989220468</v>
      </c>
      <c r="L95" s="35">
        <f t="shared" si="29"/>
        <v>10958.148399999998</v>
      </c>
    </row>
    <row r="96" spans="1:12" s="30" customFormat="1" ht="29.25" customHeight="1" x14ac:dyDescent="0.25">
      <c r="A96" s="31" t="s">
        <v>179</v>
      </c>
      <c r="B96" s="32" t="s">
        <v>180</v>
      </c>
      <c r="C96" s="29">
        <v>5100</v>
      </c>
      <c r="D96" s="29">
        <v>7000</v>
      </c>
      <c r="E96" s="29">
        <v>11650.483609999999</v>
      </c>
      <c r="F96" s="29">
        <v>22241.855889999999</v>
      </c>
      <c r="G96" s="29">
        <f t="shared" si="24"/>
        <v>228.44085509803921</v>
      </c>
      <c r="H96" s="29">
        <f t="shared" si="25"/>
        <v>6550.4836099999993</v>
      </c>
      <c r="I96" s="29">
        <f t="shared" si="26"/>
        <v>166.43548014285713</v>
      </c>
      <c r="J96" s="29">
        <f t="shared" si="27"/>
        <v>4650.4836099999993</v>
      </c>
      <c r="K96" s="29">
        <f t="shared" si="28"/>
        <v>52.380896934226108</v>
      </c>
      <c r="L96" s="29">
        <f t="shared" si="29"/>
        <v>-10591.37228</v>
      </c>
    </row>
    <row r="97" spans="1:12" s="30" customFormat="1" ht="29.25" customHeight="1" x14ac:dyDescent="0.25">
      <c r="A97" s="31" t="s">
        <v>181</v>
      </c>
      <c r="B97" s="32" t="s">
        <v>182</v>
      </c>
      <c r="C97" s="29">
        <f t="shared" ref="C97:F97" si="34">C98+C99+C104</f>
        <v>0</v>
      </c>
      <c r="D97" s="29">
        <f t="shared" si="34"/>
        <v>3914.78352</v>
      </c>
      <c r="E97" s="29">
        <f t="shared" si="34"/>
        <v>9743.5891100000008</v>
      </c>
      <c r="F97" s="29">
        <f t="shared" si="34"/>
        <v>1454.97362</v>
      </c>
      <c r="G97" s="29" t="e">
        <f t="shared" si="24"/>
        <v>#DIV/0!</v>
      </c>
      <c r="H97" s="29">
        <f t="shared" si="25"/>
        <v>9743.5891100000008</v>
      </c>
      <c r="I97" s="29">
        <f t="shared" si="26"/>
        <v>248.89215611084418</v>
      </c>
      <c r="J97" s="29">
        <f t="shared" si="27"/>
        <v>5828.8055900000008</v>
      </c>
      <c r="K97" s="29">
        <f t="shared" si="28"/>
        <v>669.67462337908228</v>
      </c>
      <c r="L97" s="29">
        <f t="shared" si="29"/>
        <v>8288.6154900000001</v>
      </c>
    </row>
    <row r="98" spans="1:12" ht="78" hidden="1" customHeight="1" x14ac:dyDescent="0.25">
      <c r="A98" s="33" t="s">
        <v>183</v>
      </c>
      <c r="B98" s="34" t="s">
        <v>184</v>
      </c>
      <c r="C98" s="35"/>
      <c r="D98" s="35"/>
      <c r="E98" s="35"/>
      <c r="F98" s="35"/>
      <c r="G98" s="35" t="e">
        <f t="shared" si="24"/>
        <v>#DIV/0!</v>
      </c>
      <c r="H98" s="35">
        <f t="shared" si="25"/>
        <v>0</v>
      </c>
      <c r="I98" s="35" t="e">
        <f t="shared" si="26"/>
        <v>#DIV/0!</v>
      </c>
      <c r="J98" s="35">
        <f t="shared" si="27"/>
        <v>0</v>
      </c>
      <c r="K98" s="35" t="e">
        <f t="shared" si="28"/>
        <v>#DIV/0!</v>
      </c>
      <c r="L98" s="35">
        <f t="shared" si="29"/>
        <v>0</v>
      </c>
    </row>
    <row r="99" spans="1:12" ht="32.25" customHeight="1" x14ac:dyDescent="0.25">
      <c r="A99" s="33" t="s">
        <v>185</v>
      </c>
      <c r="B99" s="34" t="s">
        <v>186</v>
      </c>
      <c r="C99" s="35">
        <f t="shared" ref="C99:D99" si="35">SUM(C100:C103)</f>
        <v>0</v>
      </c>
      <c r="D99" s="35">
        <f t="shared" si="35"/>
        <v>3914.78352</v>
      </c>
      <c r="E99" s="35">
        <f t="shared" ref="E99:F99" si="36">SUM(E100:E103)</f>
        <v>9536.4595800000006</v>
      </c>
      <c r="F99" s="35">
        <f t="shared" si="36"/>
        <v>1454.97362</v>
      </c>
      <c r="G99" s="35"/>
      <c r="H99" s="35">
        <f t="shared" si="25"/>
        <v>9536.4595800000006</v>
      </c>
      <c r="I99" s="35">
        <f t="shared" si="26"/>
        <v>243.60119866857929</v>
      </c>
      <c r="J99" s="35">
        <f t="shared" si="27"/>
        <v>5621.6760600000007</v>
      </c>
      <c r="K99" s="35">
        <f t="shared" si="28"/>
        <v>655.43865874351729</v>
      </c>
      <c r="L99" s="35">
        <f t="shared" si="29"/>
        <v>8081.4859600000009</v>
      </c>
    </row>
    <row r="100" spans="1:12" s="39" customFormat="1" ht="78" hidden="1" customHeight="1" x14ac:dyDescent="0.25">
      <c r="A100" s="36" t="s">
        <v>185</v>
      </c>
      <c r="B100" s="37" t="s">
        <v>187</v>
      </c>
      <c r="C100" s="38"/>
      <c r="D100" s="38"/>
      <c r="E100" s="38"/>
      <c r="F100" s="38"/>
      <c r="G100" s="38" t="e">
        <f t="shared" si="24"/>
        <v>#DIV/0!</v>
      </c>
      <c r="H100" s="38">
        <f t="shared" si="25"/>
        <v>0</v>
      </c>
      <c r="I100" s="38" t="e">
        <f t="shared" si="26"/>
        <v>#DIV/0!</v>
      </c>
      <c r="J100" s="38">
        <f t="shared" si="27"/>
        <v>0</v>
      </c>
      <c r="K100" s="38" t="e">
        <f t="shared" si="28"/>
        <v>#DIV/0!</v>
      </c>
      <c r="L100" s="38">
        <f t="shared" si="29"/>
        <v>0</v>
      </c>
    </row>
    <row r="101" spans="1:12" s="39" customFormat="1" ht="32.25" customHeight="1" x14ac:dyDescent="0.25">
      <c r="A101" s="36" t="s">
        <v>188</v>
      </c>
      <c r="B101" s="37" t="s">
        <v>187</v>
      </c>
      <c r="C101" s="38"/>
      <c r="D101" s="38">
        <v>494.25815</v>
      </c>
      <c r="E101" s="38">
        <v>562.32113000000004</v>
      </c>
      <c r="F101" s="38">
        <v>49.883800000000001</v>
      </c>
      <c r="G101" s="38"/>
      <c r="H101" s="38">
        <f t="shared" si="25"/>
        <v>562.32113000000004</v>
      </c>
      <c r="I101" s="38">
        <f t="shared" si="26"/>
        <v>113.77073498939777</v>
      </c>
      <c r="J101" s="38">
        <f t="shared" si="27"/>
        <v>68.062980000000039</v>
      </c>
      <c r="K101" s="38">
        <f t="shared" si="28"/>
        <v>1127.2620169273391</v>
      </c>
      <c r="L101" s="38">
        <f t="shared" si="29"/>
        <v>512.43733000000009</v>
      </c>
    </row>
    <row r="102" spans="1:12" s="39" customFormat="1" ht="78" hidden="1" customHeight="1" x14ac:dyDescent="0.25">
      <c r="A102" s="36" t="s">
        <v>189</v>
      </c>
      <c r="B102" s="37" t="s">
        <v>187</v>
      </c>
      <c r="C102" s="38"/>
      <c r="D102" s="38">
        <v>0</v>
      </c>
      <c r="E102" s="38">
        <v>0</v>
      </c>
      <c r="F102" s="38">
        <v>0</v>
      </c>
      <c r="G102" s="38" t="e">
        <f t="shared" si="24"/>
        <v>#DIV/0!</v>
      </c>
      <c r="H102" s="38">
        <f t="shared" si="25"/>
        <v>0</v>
      </c>
      <c r="I102" s="38" t="e">
        <f t="shared" si="26"/>
        <v>#DIV/0!</v>
      </c>
      <c r="J102" s="38">
        <f t="shared" si="27"/>
        <v>0</v>
      </c>
      <c r="K102" s="38" t="e">
        <f t="shared" si="28"/>
        <v>#DIV/0!</v>
      </c>
      <c r="L102" s="38">
        <f t="shared" si="29"/>
        <v>0</v>
      </c>
    </row>
    <row r="103" spans="1:12" s="39" customFormat="1" ht="49.5" customHeight="1" x14ac:dyDescent="0.25">
      <c r="A103" s="36" t="s">
        <v>190</v>
      </c>
      <c r="B103" s="37" t="s">
        <v>191</v>
      </c>
      <c r="C103" s="38"/>
      <c r="D103" s="38">
        <v>3420.5253699999998</v>
      </c>
      <c r="E103" s="38">
        <v>8974.1384500000004</v>
      </c>
      <c r="F103" s="38">
        <v>1405.0898199999999</v>
      </c>
      <c r="G103" s="38"/>
      <c r="H103" s="38">
        <f t="shared" si="25"/>
        <v>8974.1384500000004</v>
      </c>
      <c r="I103" s="38">
        <f t="shared" si="26"/>
        <v>262.36140590297686</v>
      </c>
      <c r="J103" s="38">
        <f t="shared" si="27"/>
        <v>5553.613080000001</v>
      </c>
      <c r="K103" s="38">
        <f t="shared" si="28"/>
        <v>638.68788473608049</v>
      </c>
      <c r="L103" s="38">
        <f t="shared" si="29"/>
        <v>7569.0486300000002</v>
      </c>
    </row>
    <row r="104" spans="1:12" ht="30.75" customHeight="1" x14ac:dyDescent="0.25">
      <c r="A104" s="33" t="s">
        <v>192</v>
      </c>
      <c r="B104" s="34" t="s">
        <v>193</v>
      </c>
      <c r="C104" s="35">
        <f t="shared" ref="C104:F104" si="37">C105</f>
        <v>0</v>
      </c>
      <c r="D104" s="35">
        <f t="shared" si="37"/>
        <v>0</v>
      </c>
      <c r="E104" s="35">
        <f t="shared" si="37"/>
        <v>207.12952999999999</v>
      </c>
      <c r="F104" s="35">
        <f t="shared" si="37"/>
        <v>0</v>
      </c>
      <c r="G104" s="35"/>
      <c r="H104" s="35">
        <f t="shared" si="25"/>
        <v>207.12952999999999</v>
      </c>
      <c r="I104" s="35" t="s">
        <v>60</v>
      </c>
      <c r="J104" s="35">
        <f t="shared" si="27"/>
        <v>207.12952999999999</v>
      </c>
      <c r="K104" s="35"/>
      <c r="L104" s="35">
        <f t="shared" si="29"/>
        <v>207.12952999999999</v>
      </c>
    </row>
    <row r="105" spans="1:12" s="39" customFormat="1" ht="78" hidden="1" customHeight="1" x14ac:dyDescent="0.25">
      <c r="A105" s="36"/>
      <c r="B105" s="37" t="s">
        <v>194</v>
      </c>
      <c r="C105" s="38"/>
      <c r="D105" s="38"/>
      <c r="E105" s="38">
        <v>207.12952999999999</v>
      </c>
      <c r="F105" s="38"/>
      <c r="G105" s="38" t="e">
        <f t="shared" si="24"/>
        <v>#DIV/0!</v>
      </c>
      <c r="H105" s="38">
        <f t="shared" si="25"/>
        <v>207.12952999999999</v>
      </c>
      <c r="I105" s="38" t="e">
        <f t="shared" si="26"/>
        <v>#DIV/0!</v>
      </c>
      <c r="J105" s="38">
        <f t="shared" si="27"/>
        <v>207.12952999999999</v>
      </c>
      <c r="K105" s="38" t="e">
        <f t="shared" si="28"/>
        <v>#DIV/0!</v>
      </c>
      <c r="L105" s="38">
        <f t="shared" si="29"/>
        <v>207.12952999999999</v>
      </c>
    </row>
    <row r="106" spans="1:12" s="30" customFormat="1" ht="27.75" customHeight="1" x14ac:dyDescent="0.25">
      <c r="A106" s="31" t="s">
        <v>195</v>
      </c>
      <c r="B106" s="28" t="s">
        <v>196</v>
      </c>
      <c r="C106" s="29">
        <f>C108+C111+C201+C229+C244+C245+C246+C249</f>
        <v>4924920.5600000005</v>
      </c>
      <c r="D106" s="29">
        <f>D108+D111+D201+D229+D244+D245+D246+D249</f>
        <v>4643767.6218600003</v>
      </c>
      <c r="E106" s="29">
        <f>E108+E111+E201+E229+E244+E245+E246+E249</f>
        <v>4410930.9217599994</v>
      </c>
      <c r="F106" s="29">
        <f>F108+F111+F201+F229+F244+F245+F246+F249</f>
        <v>2922532.4546299996</v>
      </c>
      <c r="G106" s="29">
        <f t="shared" si="24"/>
        <v>89.563493827400919</v>
      </c>
      <c r="H106" s="29">
        <f t="shared" si="25"/>
        <v>-513989.63824000116</v>
      </c>
      <c r="I106" s="29">
        <f t="shared" si="26"/>
        <v>94.986038943810428</v>
      </c>
      <c r="J106" s="29">
        <f t="shared" si="27"/>
        <v>-232836.70010000095</v>
      </c>
      <c r="K106" s="29">
        <f t="shared" si="28"/>
        <v>150.92838112959245</v>
      </c>
      <c r="L106" s="29">
        <f t="shared" si="29"/>
        <v>1488398.4671299998</v>
      </c>
    </row>
    <row r="107" spans="1:12" s="30" customFormat="1" ht="38.25" customHeight="1" x14ac:dyDescent="0.25">
      <c r="A107" s="27" t="s">
        <v>197</v>
      </c>
      <c r="B107" s="28" t="s">
        <v>198</v>
      </c>
      <c r="C107" s="29">
        <f t="shared" ref="C107" si="38">C108+C111+C201+C229</f>
        <v>4924920.5600000005</v>
      </c>
      <c r="D107" s="29">
        <f>D108+D111+D201+D229</f>
        <v>4614837.3415900003</v>
      </c>
      <c r="E107" s="29">
        <f t="shared" ref="E107:F107" si="39">E108+E111+E201+E229</f>
        <v>4444293.2618199997</v>
      </c>
      <c r="F107" s="29">
        <f t="shared" si="39"/>
        <v>2964908.8360599997</v>
      </c>
      <c r="G107" s="29">
        <f t="shared" si="24"/>
        <v>90.240912674132531</v>
      </c>
      <c r="H107" s="29">
        <f t="shared" si="25"/>
        <v>-480627.29818000086</v>
      </c>
      <c r="I107" s="29">
        <f t="shared" si="26"/>
        <v>96.304440066976639</v>
      </c>
      <c r="J107" s="29">
        <f t="shared" si="27"/>
        <v>-170544.07977000065</v>
      </c>
      <c r="K107" s="29">
        <f t="shared" si="28"/>
        <v>149.89645576171984</v>
      </c>
      <c r="L107" s="29">
        <f t="shared" si="29"/>
        <v>1479384.42576</v>
      </c>
    </row>
    <row r="108" spans="1:12" s="30" customFormat="1" ht="34.5" customHeight="1" x14ac:dyDescent="0.25">
      <c r="A108" s="27" t="s">
        <v>199</v>
      </c>
      <c r="B108" s="32" t="s">
        <v>200</v>
      </c>
      <c r="C108" s="29">
        <f>SUM(C109:C110)</f>
        <v>509</v>
      </c>
      <c r="D108" s="29">
        <f>SUM(D109:D110)</f>
        <v>509</v>
      </c>
      <c r="E108" s="29">
        <f t="shared" ref="E108:F108" si="40">SUM(E109:E110)</f>
        <v>60509</v>
      </c>
      <c r="F108" s="29">
        <f t="shared" si="40"/>
        <v>59698</v>
      </c>
      <c r="G108" s="29">
        <f t="shared" si="24"/>
        <v>11887.819253438114</v>
      </c>
      <c r="H108" s="29">
        <f t="shared" si="25"/>
        <v>60000</v>
      </c>
      <c r="I108" s="29">
        <f t="shared" si="26"/>
        <v>11887.819253438114</v>
      </c>
      <c r="J108" s="29">
        <f t="shared" si="27"/>
        <v>60000</v>
      </c>
      <c r="K108" s="29">
        <f t="shared" si="28"/>
        <v>101.35850447251164</v>
      </c>
      <c r="L108" s="29">
        <f t="shared" si="29"/>
        <v>811</v>
      </c>
    </row>
    <row r="109" spans="1:12" ht="36" customHeight="1" x14ac:dyDescent="0.25">
      <c r="A109" s="33" t="s">
        <v>201</v>
      </c>
      <c r="B109" s="48" t="s">
        <v>202</v>
      </c>
      <c r="C109" s="35">
        <v>509</v>
      </c>
      <c r="D109" s="35">
        <v>509</v>
      </c>
      <c r="E109" s="35">
        <v>509</v>
      </c>
      <c r="F109" s="35">
        <v>4220</v>
      </c>
      <c r="G109" s="35">
        <f t="shared" si="24"/>
        <v>100</v>
      </c>
      <c r="H109" s="35">
        <f t="shared" si="25"/>
        <v>0</v>
      </c>
      <c r="I109" s="35">
        <f t="shared" si="26"/>
        <v>100</v>
      </c>
      <c r="J109" s="35">
        <f t="shared" si="27"/>
        <v>0</v>
      </c>
      <c r="K109" s="35">
        <f t="shared" si="28"/>
        <v>12.061611374407583</v>
      </c>
      <c r="L109" s="35">
        <f t="shared" si="29"/>
        <v>-3711</v>
      </c>
    </row>
    <row r="110" spans="1:12" ht="32.25" customHeight="1" x14ac:dyDescent="0.25">
      <c r="A110" s="33" t="s">
        <v>203</v>
      </c>
      <c r="B110" s="48" t="s">
        <v>204</v>
      </c>
      <c r="C110" s="35"/>
      <c r="D110" s="35">
        <v>0</v>
      </c>
      <c r="E110" s="35">
        <v>60000</v>
      </c>
      <c r="F110" s="35">
        <v>55478</v>
      </c>
      <c r="G110" s="35"/>
      <c r="H110" s="35">
        <f t="shared" si="25"/>
        <v>60000</v>
      </c>
      <c r="I110" s="35" t="s">
        <v>60</v>
      </c>
      <c r="J110" s="35">
        <f t="shared" si="27"/>
        <v>60000</v>
      </c>
      <c r="K110" s="35">
        <f t="shared" si="28"/>
        <v>108.15097876635784</v>
      </c>
      <c r="L110" s="35">
        <f t="shared" si="29"/>
        <v>4522</v>
      </c>
    </row>
    <row r="111" spans="1:12" s="30" customFormat="1" ht="35.25" customHeight="1" x14ac:dyDescent="0.25">
      <c r="A111" s="31" t="s">
        <v>205</v>
      </c>
      <c r="B111" s="32" t="s">
        <v>206</v>
      </c>
      <c r="C111" s="29">
        <f>C112+C116+C117+C118+C122+C123+C124+C126+C130+C133+C134+C135+C136+C137+C140+C150+C151+C154+C155+C168</f>
        <v>2959634.99</v>
      </c>
      <c r="D111" s="29">
        <f t="shared" ref="D111:F111" si="41">D112+D116+D117+D118+D122+D123+D124+D126+D130+D133+D134+D135+D136+D137+D140+D150+D151+D154+D155+D168</f>
        <v>2144891.7015899997</v>
      </c>
      <c r="E111" s="29">
        <f t="shared" si="41"/>
        <v>1984865.5018799999</v>
      </c>
      <c r="F111" s="29">
        <f t="shared" si="41"/>
        <v>1019987.7777399999</v>
      </c>
      <c r="G111" s="29">
        <f t="shared" si="24"/>
        <v>67.06453696440451</v>
      </c>
      <c r="H111" s="29">
        <f t="shared" si="25"/>
        <v>-974769.48812000034</v>
      </c>
      <c r="I111" s="29">
        <f t="shared" si="26"/>
        <v>92.539194422199827</v>
      </c>
      <c r="J111" s="29">
        <f t="shared" si="27"/>
        <v>-160026.19970999984</v>
      </c>
      <c r="K111" s="29">
        <f t="shared" si="28"/>
        <v>194.59698882646339</v>
      </c>
      <c r="L111" s="29">
        <f t="shared" si="29"/>
        <v>964877.72413999995</v>
      </c>
    </row>
    <row r="112" spans="1:12" ht="79.5" customHeight="1" x14ac:dyDescent="0.25">
      <c r="A112" s="49" t="s">
        <v>207</v>
      </c>
      <c r="B112" s="50" t="s">
        <v>208</v>
      </c>
      <c r="C112" s="51">
        <f t="shared" ref="C112" si="42">SUM(C113:C115)</f>
        <v>64479.35</v>
      </c>
      <c r="D112" s="51">
        <f>SUM(D113:D115)</f>
        <v>83085.91</v>
      </c>
      <c r="E112" s="51">
        <f t="shared" ref="E112:F112" si="43">SUM(E113:E115)</f>
        <v>79972.938529999999</v>
      </c>
      <c r="F112" s="51">
        <f t="shared" si="43"/>
        <v>215012.14684999999</v>
      </c>
      <c r="G112" s="51">
        <f t="shared" si="24"/>
        <v>124.02876041709479</v>
      </c>
      <c r="H112" s="51">
        <f t="shared" si="25"/>
        <v>15493.588530000001</v>
      </c>
      <c r="I112" s="51">
        <f t="shared" si="26"/>
        <v>96.253310013695454</v>
      </c>
      <c r="J112" s="51">
        <f t="shared" si="27"/>
        <v>-3112.971470000004</v>
      </c>
      <c r="K112" s="51">
        <f t="shared" si="28"/>
        <v>37.194614212094692</v>
      </c>
      <c r="L112" s="51">
        <f t="shared" si="29"/>
        <v>-135039.20831999998</v>
      </c>
    </row>
    <row r="113" spans="1:12" s="39" customFormat="1" ht="53.25" customHeight="1" x14ac:dyDescent="0.25">
      <c r="A113" s="52"/>
      <c r="B113" s="53" t="s">
        <v>209</v>
      </c>
      <c r="C113" s="54">
        <v>49550</v>
      </c>
      <c r="D113" s="54">
        <v>60702</v>
      </c>
      <c r="E113" s="54">
        <v>60697.070740000003</v>
      </c>
      <c r="F113" s="54">
        <v>197142.34815999999</v>
      </c>
      <c r="G113" s="54">
        <f t="shared" si="24"/>
        <v>122.49661097880929</v>
      </c>
      <c r="H113" s="54">
        <f t="shared" si="25"/>
        <v>11147.070740000003</v>
      </c>
      <c r="I113" s="54">
        <f t="shared" si="26"/>
        <v>99.991879575631785</v>
      </c>
      <c r="J113" s="54">
        <f t="shared" si="27"/>
        <v>-4.9292599999971571</v>
      </c>
      <c r="K113" s="54">
        <f t="shared" si="28"/>
        <v>30.788448705469655</v>
      </c>
      <c r="L113" s="54">
        <f t="shared" si="29"/>
        <v>-136445.27742</v>
      </c>
    </row>
    <row r="114" spans="1:12" s="39" customFormat="1" ht="29.25" customHeight="1" x14ac:dyDescent="0.25">
      <c r="A114" s="55"/>
      <c r="B114" s="53" t="s">
        <v>210</v>
      </c>
      <c r="C114" s="54">
        <v>14929.35</v>
      </c>
      <c r="D114" s="54">
        <v>12314.19</v>
      </c>
      <c r="E114" s="54">
        <v>9206.1477900000009</v>
      </c>
      <c r="F114" s="54">
        <v>15754.008690000001</v>
      </c>
      <c r="G114" s="54">
        <f t="shared" si="24"/>
        <v>61.664759617799845</v>
      </c>
      <c r="H114" s="54">
        <f t="shared" si="25"/>
        <v>-5723.2022099999995</v>
      </c>
      <c r="I114" s="54">
        <f t="shared" si="26"/>
        <v>74.760481931820124</v>
      </c>
      <c r="J114" s="54">
        <f t="shared" si="27"/>
        <v>-3108.0422099999996</v>
      </c>
      <c r="K114" s="54">
        <f t="shared" si="28"/>
        <v>58.436858650736227</v>
      </c>
      <c r="L114" s="54">
        <f t="shared" si="29"/>
        <v>-6547.8608999999997</v>
      </c>
    </row>
    <row r="115" spans="1:12" s="39" customFormat="1" ht="42" customHeight="1" x14ac:dyDescent="0.25">
      <c r="A115" s="55"/>
      <c r="B115" s="56" t="s">
        <v>211</v>
      </c>
      <c r="C115" s="54"/>
      <c r="D115" s="54">
        <v>10069.719999999999</v>
      </c>
      <c r="E115" s="54">
        <v>10069.719999999999</v>
      </c>
      <c r="F115" s="54">
        <v>2115.79</v>
      </c>
      <c r="G115" s="54" t="e">
        <f t="shared" si="24"/>
        <v>#DIV/0!</v>
      </c>
      <c r="H115" s="54">
        <f t="shared" si="25"/>
        <v>10069.719999999999</v>
      </c>
      <c r="I115" s="54">
        <f t="shared" si="26"/>
        <v>100</v>
      </c>
      <c r="J115" s="54">
        <f t="shared" si="27"/>
        <v>0</v>
      </c>
      <c r="K115" s="54">
        <f t="shared" si="28"/>
        <v>475.93192140996973</v>
      </c>
      <c r="L115" s="54">
        <f t="shared" si="29"/>
        <v>7953.9299999999994</v>
      </c>
    </row>
    <row r="116" spans="1:12" ht="78" hidden="1" customHeight="1" x14ac:dyDescent="0.25">
      <c r="A116" s="57" t="s">
        <v>212</v>
      </c>
      <c r="B116" s="50" t="s">
        <v>213</v>
      </c>
      <c r="C116" s="51"/>
      <c r="D116" s="51"/>
      <c r="E116" s="51"/>
      <c r="F116" s="51"/>
      <c r="G116" s="51" t="e">
        <f t="shared" si="24"/>
        <v>#DIV/0!</v>
      </c>
      <c r="H116" s="51">
        <f t="shared" si="25"/>
        <v>0</v>
      </c>
      <c r="I116" s="51" t="e">
        <f t="shared" si="26"/>
        <v>#DIV/0!</v>
      </c>
      <c r="J116" s="51">
        <f t="shared" si="27"/>
        <v>0</v>
      </c>
      <c r="K116" s="51" t="e">
        <f t="shared" si="28"/>
        <v>#DIV/0!</v>
      </c>
      <c r="L116" s="51">
        <f t="shared" si="29"/>
        <v>0</v>
      </c>
    </row>
    <row r="117" spans="1:12" ht="80.25" customHeight="1" x14ac:dyDescent="0.25">
      <c r="A117" s="57" t="s">
        <v>214</v>
      </c>
      <c r="B117" s="50" t="s">
        <v>215</v>
      </c>
      <c r="C117" s="51">
        <f>115381.6+72807.8</f>
        <v>188189.40000000002</v>
      </c>
      <c r="D117" s="51">
        <v>143642.07902999999</v>
      </c>
      <c r="E117" s="51">
        <v>28489.948810000002</v>
      </c>
      <c r="F117" s="51">
        <v>40892.503219999999</v>
      </c>
      <c r="G117" s="51">
        <f t="shared" si="24"/>
        <v>15.138976376990415</v>
      </c>
      <c r="H117" s="51">
        <f t="shared" si="25"/>
        <v>-159699.45119000002</v>
      </c>
      <c r="I117" s="51">
        <f t="shared" si="26"/>
        <v>19.83398527951535</v>
      </c>
      <c r="J117" s="51">
        <f t="shared" si="27"/>
        <v>-115152.13021999999</v>
      </c>
      <c r="K117" s="51">
        <f t="shared" si="28"/>
        <v>69.670346803484335</v>
      </c>
      <c r="L117" s="51">
        <f t="shared" si="29"/>
        <v>-12402.554409999997</v>
      </c>
    </row>
    <row r="118" spans="1:12" ht="78" hidden="1" customHeight="1" x14ac:dyDescent="0.25">
      <c r="A118" s="57" t="s">
        <v>216</v>
      </c>
      <c r="B118" s="42" t="s">
        <v>217</v>
      </c>
      <c r="C118" s="51">
        <f t="shared" ref="C118:D118" si="44">SUM(C119:C121)</f>
        <v>0</v>
      </c>
      <c r="D118" s="51">
        <f t="shared" si="44"/>
        <v>0</v>
      </c>
      <c r="E118" s="51">
        <f t="shared" ref="E118:F118" si="45">SUM(E119:E121)</f>
        <v>0</v>
      </c>
      <c r="F118" s="51">
        <f t="shared" si="45"/>
        <v>0</v>
      </c>
      <c r="G118" s="51" t="e">
        <f t="shared" si="24"/>
        <v>#DIV/0!</v>
      </c>
      <c r="H118" s="51">
        <f t="shared" si="25"/>
        <v>0</v>
      </c>
      <c r="I118" s="51" t="e">
        <f t="shared" si="26"/>
        <v>#DIV/0!</v>
      </c>
      <c r="J118" s="51">
        <f t="shared" si="27"/>
        <v>0</v>
      </c>
      <c r="K118" s="51" t="e">
        <f t="shared" si="28"/>
        <v>#DIV/0!</v>
      </c>
      <c r="L118" s="51">
        <f t="shared" si="29"/>
        <v>0</v>
      </c>
    </row>
    <row r="119" spans="1:12" s="39" customFormat="1" ht="78" hidden="1" customHeight="1" x14ac:dyDescent="0.25">
      <c r="A119" s="55"/>
      <c r="B119" s="53" t="s">
        <v>218</v>
      </c>
      <c r="C119" s="54"/>
      <c r="D119" s="54"/>
      <c r="E119" s="54"/>
      <c r="F119" s="54"/>
      <c r="G119" s="54" t="e">
        <f t="shared" si="24"/>
        <v>#DIV/0!</v>
      </c>
      <c r="H119" s="54">
        <f t="shared" si="25"/>
        <v>0</v>
      </c>
      <c r="I119" s="54" t="e">
        <f t="shared" si="26"/>
        <v>#DIV/0!</v>
      </c>
      <c r="J119" s="54">
        <f t="shared" si="27"/>
        <v>0</v>
      </c>
      <c r="K119" s="54" t="e">
        <f t="shared" si="28"/>
        <v>#DIV/0!</v>
      </c>
      <c r="L119" s="54">
        <f t="shared" si="29"/>
        <v>0</v>
      </c>
    </row>
    <row r="120" spans="1:12" s="39" customFormat="1" ht="78" hidden="1" customHeight="1" x14ac:dyDescent="0.25">
      <c r="A120" s="55"/>
      <c r="B120" s="58" t="s">
        <v>219</v>
      </c>
      <c r="C120" s="54"/>
      <c r="D120" s="54"/>
      <c r="E120" s="54"/>
      <c r="F120" s="54"/>
      <c r="G120" s="54" t="e">
        <f t="shared" si="24"/>
        <v>#DIV/0!</v>
      </c>
      <c r="H120" s="54">
        <f t="shared" si="25"/>
        <v>0</v>
      </c>
      <c r="I120" s="54" t="e">
        <f t="shared" si="26"/>
        <v>#DIV/0!</v>
      </c>
      <c r="J120" s="54">
        <f t="shared" si="27"/>
        <v>0</v>
      </c>
      <c r="K120" s="54" t="e">
        <f t="shared" si="28"/>
        <v>#DIV/0!</v>
      </c>
      <c r="L120" s="54">
        <f t="shared" si="29"/>
        <v>0</v>
      </c>
    </row>
    <row r="121" spans="1:12" s="39" customFormat="1" ht="78" hidden="1" customHeight="1" x14ac:dyDescent="0.25">
      <c r="A121" s="55"/>
      <c r="B121" s="58" t="s">
        <v>220</v>
      </c>
      <c r="C121" s="54"/>
      <c r="D121" s="54"/>
      <c r="E121" s="54"/>
      <c r="F121" s="54"/>
      <c r="G121" s="54" t="e">
        <f t="shared" si="24"/>
        <v>#DIV/0!</v>
      </c>
      <c r="H121" s="54">
        <f t="shared" si="25"/>
        <v>0</v>
      </c>
      <c r="I121" s="54" t="e">
        <f t="shared" si="26"/>
        <v>#DIV/0!</v>
      </c>
      <c r="J121" s="54">
        <f t="shared" si="27"/>
        <v>0</v>
      </c>
      <c r="K121" s="54" t="e">
        <f t="shared" si="28"/>
        <v>#DIV/0!</v>
      </c>
      <c r="L121" s="54">
        <f t="shared" si="29"/>
        <v>0</v>
      </c>
    </row>
    <row r="122" spans="1:12" ht="78" hidden="1" customHeight="1" x14ac:dyDescent="0.25">
      <c r="A122" s="57" t="s">
        <v>221</v>
      </c>
      <c r="B122" s="42" t="s">
        <v>222</v>
      </c>
      <c r="C122" s="51"/>
      <c r="D122" s="51"/>
      <c r="E122" s="51"/>
      <c r="F122" s="51"/>
      <c r="G122" s="51" t="e">
        <f t="shared" si="24"/>
        <v>#DIV/0!</v>
      </c>
      <c r="H122" s="51">
        <f t="shared" si="25"/>
        <v>0</v>
      </c>
      <c r="I122" s="51" t="e">
        <f t="shared" si="26"/>
        <v>#DIV/0!</v>
      </c>
      <c r="J122" s="51">
        <f t="shared" si="27"/>
        <v>0</v>
      </c>
      <c r="K122" s="51" t="e">
        <f t="shared" si="28"/>
        <v>#DIV/0!</v>
      </c>
      <c r="L122" s="51">
        <f t="shared" si="29"/>
        <v>0</v>
      </c>
    </row>
    <row r="123" spans="1:12" ht="78" hidden="1" customHeight="1" x14ac:dyDescent="0.25">
      <c r="A123" s="57" t="s">
        <v>223</v>
      </c>
      <c r="B123" s="42" t="s">
        <v>224</v>
      </c>
      <c r="C123" s="51"/>
      <c r="D123" s="51"/>
      <c r="E123" s="51"/>
      <c r="F123" s="51"/>
      <c r="G123" s="51" t="e">
        <f t="shared" si="24"/>
        <v>#DIV/0!</v>
      </c>
      <c r="H123" s="51">
        <f t="shared" si="25"/>
        <v>0</v>
      </c>
      <c r="I123" s="51" t="e">
        <f t="shared" si="26"/>
        <v>#DIV/0!</v>
      </c>
      <c r="J123" s="51">
        <f t="shared" si="27"/>
        <v>0</v>
      </c>
      <c r="K123" s="51" t="e">
        <f t="shared" si="28"/>
        <v>#DIV/0!</v>
      </c>
      <c r="L123" s="51">
        <f t="shared" si="29"/>
        <v>0</v>
      </c>
    </row>
    <row r="124" spans="1:12" ht="55.5" customHeight="1" x14ac:dyDescent="0.25">
      <c r="A124" s="57" t="s">
        <v>225</v>
      </c>
      <c r="B124" s="42" t="s">
        <v>226</v>
      </c>
      <c r="C124" s="51">
        <f t="shared" ref="C124:F124" si="46">SUM(C125:C125)</f>
        <v>6274.99</v>
      </c>
      <c r="D124" s="51">
        <f t="shared" si="46"/>
        <v>6274.99</v>
      </c>
      <c r="E124" s="51">
        <f t="shared" si="46"/>
        <v>5833.3786700000001</v>
      </c>
      <c r="F124" s="51">
        <f t="shared" si="46"/>
        <v>5968.8681200000001</v>
      </c>
      <c r="G124" s="51">
        <f t="shared" si="24"/>
        <v>92.962358027662191</v>
      </c>
      <c r="H124" s="51">
        <f t="shared" si="25"/>
        <v>-441.61132999999973</v>
      </c>
      <c r="I124" s="51">
        <f t="shared" si="26"/>
        <v>92.962358027662191</v>
      </c>
      <c r="J124" s="51">
        <f t="shared" si="27"/>
        <v>-441.61132999999973</v>
      </c>
      <c r="K124" s="51">
        <f t="shared" si="28"/>
        <v>97.730064607291069</v>
      </c>
      <c r="L124" s="51">
        <f t="shared" si="29"/>
        <v>-135.48945000000003</v>
      </c>
    </row>
    <row r="125" spans="1:12" s="39" customFormat="1" ht="63" customHeight="1" x14ac:dyDescent="0.25">
      <c r="A125" s="55"/>
      <c r="B125" s="53" t="s">
        <v>227</v>
      </c>
      <c r="C125" s="38">
        <f>4706.24+1568.75</f>
        <v>6274.99</v>
      </c>
      <c r="D125" s="38">
        <v>6274.99</v>
      </c>
      <c r="E125" s="38">
        <v>5833.3786700000001</v>
      </c>
      <c r="F125" s="38">
        <v>5968.8681200000001</v>
      </c>
      <c r="G125" s="38">
        <f t="shared" si="24"/>
        <v>92.962358027662191</v>
      </c>
      <c r="H125" s="38">
        <f t="shared" si="25"/>
        <v>-441.61132999999973</v>
      </c>
      <c r="I125" s="38">
        <f t="shared" si="26"/>
        <v>92.962358027662191</v>
      </c>
      <c r="J125" s="38">
        <f t="shared" si="27"/>
        <v>-441.61132999999973</v>
      </c>
      <c r="K125" s="38">
        <f t="shared" si="28"/>
        <v>97.730064607291069</v>
      </c>
      <c r="L125" s="38">
        <f t="shared" si="29"/>
        <v>-135.48945000000003</v>
      </c>
    </row>
    <row r="126" spans="1:12" s="39" customFormat="1" ht="96" customHeight="1" x14ac:dyDescent="0.25">
      <c r="A126" s="59" t="s">
        <v>228</v>
      </c>
      <c r="B126" s="42" t="s">
        <v>229</v>
      </c>
      <c r="C126" s="51">
        <f>C127+C128+C129</f>
        <v>44557.11</v>
      </c>
      <c r="D126" s="51">
        <f>D127+D128+D129</f>
        <v>39287.040000000001</v>
      </c>
      <c r="E126" s="51">
        <f t="shared" ref="E126:F126" si="47">E127+E128+E129</f>
        <v>35148.493179999998</v>
      </c>
      <c r="F126" s="51">
        <f t="shared" si="47"/>
        <v>18502.531950000001</v>
      </c>
      <c r="G126" s="51">
        <f t="shared" si="24"/>
        <v>78.884140331363497</v>
      </c>
      <c r="H126" s="51">
        <f t="shared" si="25"/>
        <v>-9408.6168200000029</v>
      </c>
      <c r="I126" s="51">
        <f t="shared" si="26"/>
        <v>89.465872664369712</v>
      </c>
      <c r="J126" s="51">
        <f t="shared" si="27"/>
        <v>-4138.5468200000032</v>
      </c>
      <c r="K126" s="51">
        <f t="shared" si="28"/>
        <v>189.96585588925302</v>
      </c>
      <c r="L126" s="51">
        <f t="shared" si="29"/>
        <v>16645.961229999997</v>
      </c>
    </row>
    <row r="127" spans="1:12" s="39" customFormat="1" ht="97.5" customHeight="1" x14ac:dyDescent="0.25">
      <c r="A127" s="60"/>
      <c r="B127" s="56" t="s">
        <v>230</v>
      </c>
      <c r="C127" s="54">
        <f>30026.78+10008.93</f>
        <v>40035.71</v>
      </c>
      <c r="D127" s="54">
        <v>36956.04</v>
      </c>
      <c r="E127" s="54">
        <v>33528.493179999998</v>
      </c>
      <c r="F127" s="54">
        <v>18502.531950000001</v>
      </c>
      <c r="G127" s="54">
        <f t="shared" si="24"/>
        <v>83.746468290433711</v>
      </c>
      <c r="H127" s="54">
        <f t="shared" si="25"/>
        <v>-6507.2168200000015</v>
      </c>
      <c r="I127" s="54">
        <f t="shared" si="26"/>
        <v>90.725340647969858</v>
      </c>
      <c r="J127" s="54">
        <f t="shared" si="27"/>
        <v>-3427.5468200000032</v>
      </c>
      <c r="K127" s="54">
        <f t="shared" si="28"/>
        <v>181.21029743715695</v>
      </c>
      <c r="L127" s="54">
        <f t="shared" si="29"/>
        <v>15025.961229999997</v>
      </c>
    </row>
    <row r="128" spans="1:12" s="39" customFormat="1" ht="78" hidden="1" customHeight="1" x14ac:dyDescent="0.25">
      <c r="A128" s="60"/>
      <c r="B128" s="56" t="s">
        <v>231</v>
      </c>
      <c r="C128" s="54">
        <v>2793.4</v>
      </c>
      <c r="D128" s="54">
        <v>0</v>
      </c>
      <c r="E128" s="54">
        <v>0</v>
      </c>
      <c r="F128" s="54">
        <v>0</v>
      </c>
      <c r="G128" s="54">
        <f t="shared" si="24"/>
        <v>0</v>
      </c>
      <c r="H128" s="54">
        <f t="shared" si="25"/>
        <v>-2793.4</v>
      </c>
      <c r="I128" s="54" t="e">
        <f t="shared" si="26"/>
        <v>#DIV/0!</v>
      </c>
      <c r="J128" s="54">
        <f t="shared" si="27"/>
        <v>0</v>
      </c>
      <c r="K128" s="54" t="e">
        <f t="shared" si="28"/>
        <v>#DIV/0!</v>
      </c>
      <c r="L128" s="54">
        <f t="shared" si="29"/>
        <v>0</v>
      </c>
    </row>
    <row r="129" spans="1:12" s="39" customFormat="1" ht="111.75" customHeight="1" x14ac:dyDescent="0.25">
      <c r="A129" s="60"/>
      <c r="B129" s="56" t="s">
        <v>232</v>
      </c>
      <c r="C129" s="38">
        <v>1728</v>
      </c>
      <c r="D129" s="54">
        <v>2331</v>
      </c>
      <c r="E129" s="54">
        <v>1620</v>
      </c>
      <c r="F129" s="54">
        <v>0</v>
      </c>
      <c r="G129" s="54">
        <f t="shared" si="24"/>
        <v>93.75</v>
      </c>
      <c r="H129" s="54">
        <f t="shared" si="25"/>
        <v>-108</v>
      </c>
      <c r="I129" s="54">
        <f t="shared" si="26"/>
        <v>69.498069498069498</v>
      </c>
      <c r="J129" s="54">
        <f t="shared" si="27"/>
        <v>-711</v>
      </c>
      <c r="K129" s="54" t="e">
        <f t="shared" si="28"/>
        <v>#DIV/0!</v>
      </c>
      <c r="L129" s="54">
        <f t="shared" si="29"/>
        <v>1620</v>
      </c>
    </row>
    <row r="130" spans="1:12" ht="78" hidden="1" customHeight="1" x14ac:dyDescent="0.25">
      <c r="A130" s="57" t="s">
        <v>233</v>
      </c>
      <c r="B130" s="42" t="s">
        <v>234</v>
      </c>
      <c r="C130" s="51">
        <f>SUM(C131:C132)</f>
        <v>0</v>
      </c>
      <c r="D130" s="51">
        <f t="shared" ref="D130:F130" si="48">SUM(D131:D132)</f>
        <v>0</v>
      </c>
      <c r="E130" s="51">
        <f t="shared" si="48"/>
        <v>0</v>
      </c>
      <c r="F130" s="51">
        <f t="shared" si="48"/>
        <v>0</v>
      </c>
      <c r="G130" s="51" t="e">
        <f t="shared" si="24"/>
        <v>#DIV/0!</v>
      </c>
      <c r="H130" s="51">
        <f t="shared" si="25"/>
        <v>0</v>
      </c>
      <c r="I130" s="51" t="e">
        <f t="shared" si="26"/>
        <v>#DIV/0!</v>
      </c>
      <c r="J130" s="51">
        <f t="shared" si="27"/>
        <v>0</v>
      </c>
      <c r="K130" s="51" t="e">
        <f t="shared" si="28"/>
        <v>#DIV/0!</v>
      </c>
      <c r="L130" s="51">
        <f t="shared" si="29"/>
        <v>0</v>
      </c>
    </row>
    <row r="131" spans="1:12" s="39" customFormat="1" ht="78" hidden="1" customHeight="1" x14ac:dyDescent="0.25">
      <c r="A131" s="55"/>
      <c r="B131" s="56" t="s">
        <v>235</v>
      </c>
      <c r="C131" s="54">
        <v>0</v>
      </c>
      <c r="D131" s="54"/>
      <c r="E131" s="54"/>
      <c r="F131" s="54"/>
      <c r="G131" s="54" t="e">
        <f t="shared" si="24"/>
        <v>#DIV/0!</v>
      </c>
      <c r="H131" s="54">
        <f t="shared" si="25"/>
        <v>0</v>
      </c>
      <c r="I131" s="54" t="e">
        <f t="shared" si="26"/>
        <v>#DIV/0!</v>
      </c>
      <c r="J131" s="54">
        <f t="shared" si="27"/>
        <v>0</v>
      </c>
      <c r="K131" s="54" t="e">
        <f t="shared" si="28"/>
        <v>#DIV/0!</v>
      </c>
      <c r="L131" s="54">
        <f t="shared" si="29"/>
        <v>0</v>
      </c>
    </row>
    <row r="132" spans="1:12" s="39" customFormat="1" ht="78" hidden="1" customHeight="1" x14ac:dyDescent="0.25">
      <c r="A132" s="55"/>
      <c r="B132" s="56" t="s">
        <v>236</v>
      </c>
      <c r="C132" s="54">
        <v>0</v>
      </c>
      <c r="D132" s="54"/>
      <c r="E132" s="54"/>
      <c r="F132" s="54"/>
      <c r="G132" s="54" t="e">
        <f t="shared" si="24"/>
        <v>#DIV/0!</v>
      </c>
      <c r="H132" s="54">
        <f t="shared" si="25"/>
        <v>0</v>
      </c>
      <c r="I132" s="54" t="e">
        <f t="shared" si="26"/>
        <v>#DIV/0!</v>
      </c>
      <c r="J132" s="54">
        <f t="shared" si="27"/>
        <v>0</v>
      </c>
      <c r="K132" s="54" t="e">
        <f t="shared" si="28"/>
        <v>#DIV/0!</v>
      </c>
      <c r="L132" s="54">
        <f t="shared" si="29"/>
        <v>0</v>
      </c>
    </row>
    <row r="133" spans="1:12" ht="78" hidden="1" customHeight="1" x14ac:dyDescent="0.25">
      <c r="A133" s="57" t="s">
        <v>237</v>
      </c>
      <c r="B133" s="42" t="s">
        <v>238</v>
      </c>
      <c r="C133" s="51"/>
      <c r="D133" s="51"/>
      <c r="E133" s="51"/>
      <c r="F133" s="51">
        <v>342901.77259000001</v>
      </c>
      <c r="G133" s="51" t="e">
        <f t="shared" si="24"/>
        <v>#DIV/0!</v>
      </c>
      <c r="H133" s="51">
        <f t="shared" si="25"/>
        <v>0</v>
      </c>
      <c r="I133" s="51" t="e">
        <f t="shared" si="26"/>
        <v>#DIV/0!</v>
      </c>
      <c r="J133" s="51">
        <f t="shared" si="27"/>
        <v>0</v>
      </c>
      <c r="K133" s="51">
        <f t="shared" si="28"/>
        <v>0</v>
      </c>
      <c r="L133" s="51">
        <f t="shared" si="29"/>
        <v>-342901.77259000001</v>
      </c>
    </row>
    <row r="134" spans="1:12" ht="78" hidden="1" customHeight="1" x14ac:dyDescent="0.25">
      <c r="A134" s="57" t="s">
        <v>239</v>
      </c>
      <c r="B134" s="42" t="s">
        <v>240</v>
      </c>
      <c r="C134" s="51"/>
      <c r="D134" s="51"/>
      <c r="E134" s="51"/>
      <c r="F134" s="51">
        <v>34.646540000000002</v>
      </c>
      <c r="G134" s="51" t="e">
        <f t="shared" si="24"/>
        <v>#DIV/0!</v>
      </c>
      <c r="H134" s="51">
        <f t="shared" si="25"/>
        <v>0</v>
      </c>
      <c r="I134" s="51" t="e">
        <f t="shared" si="26"/>
        <v>#DIV/0!</v>
      </c>
      <c r="J134" s="51">
        <f t="shared" si="27"/>
        <v>0</v>
      </c>
      <c r="K134" s="51">
        <f t="shared" si="28"/>
        <v>0</v>
      </c>
      <c r="L134" s="51">
        <f t="shared" si="29"/>
        <v>-34.646540000000002</v>
      </c>
    </row>
    <row r="135" spans="1:12" ht="65.25" customHeight="1" x14ac:dyDescent="0.25">
      <c r="A135" s="57" t="s">
        <v>241</v>
      </c>
      <c r="B135" s="42" t="s">
        <v>242</v>
      </c>
      <c r="C135" s="51">
        <v>61544</v>
      </c>
      <c r="D135" s="51">
        <v>61543.69</v>
      </c>
      <c r="E135" s="51">
        <v>48664.568249999997</v>
      </c>
      <c r="F135" s="51">
        <v>43882.911650000002</v>
      </c>
      <c r="G135" s="51">
        <f t="shared" ref="G135:G209" si="49">E135/C135*100</f>
        <v>79.072806853633168</v>
      </c>
      <c r="H135" s="51">
        <f t="shared" ref="H135:H209" si="50">E135-C135</f>
        <v>-12879.431750000003</v>
      </c>
      <c r="I135" s="51">
        <f t="shared" ref="I135:I209" si="51">E135/D135*100</f>
        <v>79.073205149057515</v>
      </c>
      <c r="J135" s="51">
        <f t="shared" ref="J135:J209" si="52">E135-D135</f>
        <v>-12879.121750000006</v>
      </c>
      <c r="K135" s="51">
        <f t="shared" ref="K135:K209" si="53">E135/F135*100</f>
        <v>110.89639775532076</v>
      </c>
      <c r="L135" s="51">
        <f t="shared" ref="L135:L209" si="54">E135-F135</f>
        <v>4781.6565999999948</v>
      </c>
    </row>
    <row r="136" spans="1:12" ht="39" customHeight="1" x14ac:dyDescent="0.25">
      <c r="A136" s="57" t="s">
        <v>243</v>
      </c>
      <c r="B136" s="42" t="s">
        <v>244</v>
      </c>
      <c r="C136" s="51">
        <v>9831.1</v>
      </c>
      <c r="D136" s="51">
        <v>9831.1</v>
      </c>
      <c r="E136" s="51">
        <v>9831.0328699999991</v>
      </c>
      <c r="F136" s="51">
        <v>3947.5012499999998</v>
      </c>
      <c r="G136" s="51">
        <f t="shared" si="49"/>
        <v>99.999317166949766</v>
      </c>
      <c r="H136" s="51">
        <f t="shared" si="50"/>
        <v>-6.7130000001270673E-2</v>
      </c>
      <c r="I136" s="51">
        <f t="shared" si="51"/>
        <v>99.999317166949766</v>
      </c>
      <c r="J136" s="51">
        <f t="shared" si="52"/>
        <v>-6.7130000001270673E-2</v>
      </c>
      <c r="K136" s="51">
        <f t="shared" si="53"/>
        <v>249.0444523608447</v>
      </c>
      <c r="L136" s="51">
        <f t="shared" si="54"/>
        <v>5883.5316199999997</v>
      </c>
    </row>
    <row r="137" spans="1:12" ht="43.5" customHeight="1" x14ac:dyDescent="0.25">
      <c r="A137" s="57" t="s">
        <v>245</v>
      </c>
      <c r="B137" s="42" t="s">
        <v>246</v>
      </c>
      <c r="C137" s="35">
        <f>SUM(C138:C139)</f>
        <v>615.30999999999995</v>
      </c>
      <c r="D137" s="35">
        <f>SUM(D138:D139)</f>
        <v>614.63621000000001</v>
      </c>
      <c r="E137" s="35">
        <f t="shared" ref="E137:F137" si="55">SUM(E138:E139)</f>
        <v>614.63621000000001</v>
      </c>
      <c r="F137" s="35">
        <f t="shared" si="55"/>
        <v>598.83450000000005</v>
      </c>
      <c r="G137" s="35">
        <f t="shared" si="49"/>
        <v>99.890495847621537</v>
      </c>
      <c r="H137" s="35">
        <f t="shared" si="50"/>
        <v>-0.67378999999993994</v>
      </c>
      <c r="I137" s="35">
        <f t="shared" si="51"/>
        <v>100</v>
      </c>
      <c r="J137" s="35">
        <f t="shared" si="52"/>
        <v>0</v>
      </c>
      <c r="K137" s="35">
        <f t="shared" si="53"/>
        <v>102.63874409373541</v>
      </c>
      <c r="L137" s="35">
        <f t="shared" si="54"/>
        <v>15.801709999999957</v>
      </c>
    </row>
    <row r="138" spans="1:12" s="39" customFormat="1" ht="37.5" customHeight="1" x14ac:dyDescent="0.25">
      <c r="A138" s="55"/>
      <c r="B138" s="56" t="s">
        <v>247</v>
      </c>
      <c r="C138" s="54">
        <f>344.57+270.74</f>
        <v>615.30999999999995</v>
      </c>
      <c r="D138" s="54">
        <v>614.63621000000001</v>
      </c>
      <c r="E138" s="54">
        <v>614.63621000000001</v>
      </c>
      <c r="F138" s="54">
        <v>598.83450000000005</v>
      </c>
      <c r="G138" s="54">
        <f t="shared" si="49"/>
        <v>99.890495847621537</v>
      </c>
      <c r="H138" s="54">
        <f t="shared" si="50"/>
        <v>-0.67378999999993994</v>
      </c>
      <c r="I138" s="54">
        <f t="shared" si="51"/>
        <v>100</v>
      </c>
      <c r="J138" s="54">
        <f t="shared" si="52"/>
        <v>0</v>
      </c>
      <c r="K138" s="54">
        <f t="shared" si="53"/>
        <v>102.63874409373541</v>
      </c>
      <c r="L138" s="54">
        <f t="shared" si="54"/>
        <v>15.801709999999957</v>
      </c>
    </row>
    <row r="139" spans="1:12" s="39" customFormat="1" ht="78" hidden="1" customHeight="1" x14ac:dyDescent="0.25">
      <c r="A139" s="55"/>
      <c r="B139" s="56" t="s">
        <v>248</v>
      </c>
      <c r="C139" s="54">
        <v>0</v>
      </c>
      <c r="D139" s="54">
        <v>0</v>
      </c>
      <c r="E139" s="54">
        <v>0</v>
      </c>
      <c r="F139" s="54">
        <v>0</v>
      </c>
      <c r="G139" s="54" t="e">
        <f t="shared" si="49"/>
        <v>#DIV/0!</v>
      </c>
      <c r="H139" s="54">
        <f t="shared" si="50"/>
        <v>0</v>
      </c>
      <c r="I139" s="54" t="e">
        <f t="shared" si="51"/>
        <v>#DIV/0!</v>
      </c>
      <c r="J139" s="54">
        <f t="shared" si="52"/>
        <v>0</v>
      </c>
      <c r="K139" s="54" t="e">
        <f t="shared" si="53"/>
        <v>#DIV/0!</v>
      </c>
      <c r="L139" s="54">
        <f t="shared" si="54"/>
        <v>0</v>
      </c>
    </row>
    <row r="140" spans="1:12" ht="39" customHeight="1" x14ac:dyDescent="0.25">
      <c r="A140" s="57" t="s">
        <v>249</v>
      </c>
      <c r="B140" s="42" t="s">
        <v>250</v>
      </c>
      <c r="C140" s="51">
        <f t="shared" ref="C140:D140" si="56">SUM(C141:C149)</f>
        <v>215700</v>
      </c>
      <c r="D140" s="51">
        <f t="shared" si="56"/>
        <v>370170.07000000007</v>
      </c>
      <c r="E140" s="51">
        <f t="shared" ref="E140:F140" si="57">SUM(E141:E149)</f>
        <v>356273.56011999998</v>
      </c>
      <c r="F140" s="51">
        <f t="shared" si="57"/>
        <v>37462.018219999998</v>
      </c>
      <c r="G140" s="51">
        <f t="shared" si="49"/>
        <v>165.1708670004636</v>
      </c>
      <c r="H140" s="51">
        <f t="shared" si="50"/>
        <v>140573.56011999998</v>
      </c>
      <c r="I140" s="51">
        <f t="shared" si="51"/>
        <v>96.245912080358067</v>
      </c>
      <c r="J140" s="51">
        <f t="shared" si="52"/>
        <v>-13896.509880000085</v>
      </c>
      <c r="K140" s="51">
        <f t="shared" si="53"/>
        <v>951.02607133375102</v>
      </c>
      <c r="L140" s="51">
        <f t="shared" si="54"/>
        <v>318811.54189999995</v>
      </c>
    </row>
    <row r="141" spans="1:12" s="39" customFormat="1" ht="27.75" customHeight="1" x14ac:dyDescent="0.25">
      <c r="A141" s="55"/>
      <c r="B141" s="56" t="s">
        <v>251</v>
      </c>
      <c r="C141" s="54">
        <v>159000</v>
      </c>
      <c r="D141" s="54">
        <f>119250+39750-119250+119250-39750-119250+119250+39750-94366.82-31455.6-24883.18-8294.4</f>
        <v>0</v>
      </c>
      <c r="E141" s="54">
        <v>4440.6653299999998</v>
      </c>
      <c r="F141" s="54">
        <v>0</v>
      </c>
      <c r="G141" s="54">
        <f t="shared" si="49"/>
        <v>2.7928712767295596</v>
      </c>
      <c r="H141" s="54">
        <f t="shared" si="50"/>
        <v>-154559.33467000001</v>
      </c>
      <c r="I141" s="54" t="s">
        <v>60</v>
      </c>
      <c r="J141" s="54">
        <f t="shared" si="52"/>
        <v>4440.6653299999998</v>
      </c>
      <c r="K141" s="54" t="e">
        <f t="shared" si="53"/>
        <v>#DIV/0!</v>
      </c>
      <c r="L141" s="54">
        <f t="shared" si="54"/>
        <v>4440.6653299999998</v>
      </c>
    </row>
    <row r="142" spans="1:12" s="39" customFormat="1" ht="46.5" customHeight="1" x14ac:dyDescent="0.25">
      <c r="A142" s="55"/>
      <c r="B142" s="56" t="s">
        <v>252</v>
      </c>
      <c r="C142" s="54"/>
      <c r="D142" s="54">
        <v>328240.53000000003</v>
      </c>
      <c r="E142" s="54">
        <v>326270.75342000002</v>
      </c>
      <c r="F142" s="54">
        <v>9638.8729399999993</v>
      </c>
      <c r="G142" s="54" t="e">
        <f t="shared" si="49"/>
        <v>#DIV/0!</v>
      </c>
      <c r="H142" s="54">
        <f t="shared" si="50"/>
        <v>326270.75342000002</v>
      </c>
      <c r="I142" s="54">
        <f t="shared" si="51"/>
        <v>99.39989842814353</v>
      </c>
      <c r="J142" s="54">
        <f t="shared" si="52"/>
        <v>-1969.7765800000052</v>
      </c>
      <c r="K142" s="54">
        <f t="shared" si="53"/>
        <v>3384.9471349084929</v>
      </c>
      <c r="L142" s="54">
        <f t="shared" si="54"/>
        <v>316631.88048000005</v>
      </c>
    </row>
    <row r="143" spans="1:12" s="39" customFormat="1" ht="78" hidden="1" customHeight="1" x14ac:dyDescent="0.25">
      <c r="A143" s="55"/>
      <c r="B143" s="56" t="s">
        <v>253</v>
      </c>
      <c r="C143" s="54">
        <v>90</v>
      </c>
      <c r="D143" s="54">
        <v>0</v>
      </c>
      <c r="E143" s="54">
        <v>0</v>
      </c>
      <c r="F143" s="54">
        <v>0</v>
      </c>
      <c r="G143" s="54">
        <f t="shared" si="49"/>
        <v>0</v>
      </c>
      <c r="H143" s="54">
        <f t="shared" si="50"/>
        <v>-90</v>
      </c>
      <c r="I143" s="54" t="e">
        <f t="shared" si="51"/>
        <v>#DIV/0!</v>
      </c>
      <c r="J143" s="54">
        <f t="shared" si="52"/>
        <v>0</v>
      </c>
      <c r="K143" s="54" t="e">
        <f t="shared" si="53"/>
        <v>#DIV/0!</v>
      </c>
      <c r="L143" s="54">
        <f t="shared" si="54"/>
        <v>0</v>
      </c>
    </row>
    <row r="144" spans="1:12" s="39" customFormat="1" ht="36" customHeight="1" x14ac:dyDescent="0.25">
      <c r="A144" s="55"/>
      <c r="B144" s="56" t="s">
        <v>254</v>
      </c>
      <c r="C144" s="54">
        <v>13860</v>
      </c>
      <c r="D144" s="54">
        <v>13848.9</v>
      </c>
      <c r="E144" s="54">
        <v>13806.349550000001</v>
      </c>
      <c r="F144" s="54">
        <v>20655.196449999999</v>
      </c>
      <c r="G144" s="54">
        <f t="shared" si="49"/>
        <v>99.612911616161625</v>
      </c>
      <c r="H144" s="54">
        <f t="shared" si="50"/>
        <v>-53.650449999999182</v>
      </c>
      <c r="I144" s="54">
        <f t="shared" si="51"/>
        <v>99.692752131938292</v>
      </c>
      <c r="J144" s="54">
        <f t="shared" si="52"/>
        <v>-42.550449999998818</v>
      </c>
      <c r="K144" s="54">
        <f t="shared" si="53"/>
        <v>66.842015196616543</v>
      </c>
      <c r="L144" s="54">
        <f t="shared" si="54"/>
        <v>-6848.8468999999986</v>
      </c>
    </row>
    <row r="145" spans="1:12" s="39" customFormat="1" ht="27" customHeight="1" x14ac:dyDescent="0.25">
      <c r="A145" s="55"/>
      <c r="B145" s="56" t="s">
        <v>255</v>
      </c>
      <c r="C145" s="54"/>
      <c r="D145" s="54">
        <v>2560.63</v>
      </c>
      <c r="E145" s="54">
        <v>2243.3956699999999</v>
      </c>
      <c r="F145" s="54">
        <v>6482.04054</v>
      </c>
      <c r="G145" s="54"/>
      <c r="H145" s="54"/>
      <c r="I145" s="54">
        <f t="shared" si="51"/>
        <v>87.611082819462396</v>
      </c>
      <c r="J145" s="54">
        <f t="shared" si="52"/>
        <v>-317.23433000000023</v>
      </c>
      <c r="K145" s="54"/>
      <c r="L145" s="54"/>
    </row>
    <row r="146" spans="1:12" s="39" customFormat="1" ht="27" customHeight="1" x14ac:dyDescent="0.25">
      <c r="A146" s="55"/>
      <c r="B146" s="56" t="s">
        <v>256</v>
      </c>
      <c r="C146" s="54"/>
      <c r="D146" s="54">
        <v>13312.27</v>
      </c>
      <c r="E146" s="54">
        <v>9512.3961500000005</v>
      </c>
      <c r="F146" s="54"/>
      <c r="G146" s="54"/>
      <c r="H146" s="54"/>
      <c r="I146" s="54">
        <f t="shared" si="51"/>
        <v>71.455853509581772</v>
      </c>
      <c r="J146" s="54">
        <f t="shared" si="52"/>
        <v>-3799.8738499999999</v>
      </c>
      <c r="K146" s="54"/>
      <c r="L146" s="54"/>
    </row>
    <row r="147" spans="1:12" s="39" customFormat="1" ht="27" customHeight="1" x14ac:dyDescent="0.25">
      <c r="A147" s="55"/>
      <c r="B147" s="56" t="s">
        <v>257</v>
      </c>
      <c r="C147" s="54"/>
      <c r="D147" s="54">
        <v>12207.74</v>
      </c>
      <c r="E147" s="54">
        <v>0</v>
      </c>
      <c r="F147" s="54"/>
      <c r="G147" s="54"/>
      <c r="H147" s="54"/>
      <c r="I147" s="54" t="s">
        <v>60</v>
      </c>
      <c r="J147" s="54">
        <f t="shared" si="52"/>
        <v>-12207.74</v>
      </c>
      <c r="K147" s="54"/>
      <c r="L147" s="54"/>
    </row>
    <row r="148" spans="1:12" s="39" customFormat="1" ht="78" hidden="1" customHeight="1" x14ac:dyDescent="0.25">
      <c r="A148" s="55"/>
      <c r="B148" s="56" t="s">
        <v>258</v>
      </c>
      <c r="C148" s="54">
        <v>42750</v>
      </c>
      <c r="D148" s="54">
        <v>0</v>
      </c>
      <c r="E148" s="54">
        <v>0</v>
      </c>
      <c r="F148" s="54"/>
      <c r="G148" s="54">
        <f t="shared" ref="G148" si="58">E148/C148*100</f>
        <v>0</v>
      </c>
      <c r="H148" s="54">
        <f t="shared" ref="H148" si="59">E148-C148</f>
        <v>-42750</v>
      </c>
      <c r="I148" s="54" t="e">
        <f t="shared" ref="I148" si="60">E148/D148*100</f>
        <v>#DIV/0!</v>
      </c>
      <c r="J148" s="54">
        <f t="shared" si="52"/>
        <v>0</v>
      </c>
      <c r="K148" s="54" t="e">
        <f t="shared" ref="K148" si="61">E148/F148*100</f>
        <v>#DIV/0!</v>
      </c>
      <c r="L148" s="54">
        <f t="shared" ref="L148" si="62">E148-F148</f>
        <v>0</v>
      </c>
    </row>
    <row r="149" spans="1:12" s="39" customFormat="1" ht="78" hidden="1" customHeight="1" x14ac:dyDescent="0.25">
      <c r="A149" s="55"/>
      <c r="B149" s="61" t="s">
        <v>259</v>
      </c>
      <c r="C149" s="54"/>
      <c r="D149" s="54"/>
      <c r="E149" s="54"/>
      <c r="F149" s="54">
        <v>685.90828999999997</v>
      </c>
      <c r="G149" s="54" t="e">
        <f t="shared" si="49"/>
        <v>#DIV/0!</v>
      </c>
      <c r="H149" s="54">
        <f t="shared" si="50"/>
        <v>0</v>
      </c>
      <c r="I149" s="54" t="e">
        <f t="shared" si="51"/>
        <v>#DIV/0!</v>
      </c>
      <c r="J149" s="54">
        <f t="shared" si="52"/>
        <v>0</v>
      </c>
      <c r="K149" s="54">
        <f t="shared" si="53"/>
        <v>0</v>
      </c>
      <c r="L149" s="54">
        <f t="shared" si="54"/>
        <v>-685.90828999999997</v>
      </c>
    </row>
    <row r="150" spans="1:12" ht="78" hidden="1" customHeight="1" x14ac:dyDescent="0.25">
      <c r="A150" s="57" t="s">
        <v>260</v>
      </c>
      <c r="B150" s="42" t="s">
        <v>261</v>
      </c>
      <c r="C150" s="51"/>
      <c r="D150" s="51"/>
      <c r="E150" s="51"/>
      <c r="F150" s="51"/>
      <c r="G150" s="51" t="e">
        <f t="shared" si="49"/>
        <v>#DIV/0!</v>
      </c>
      <c r="H150" s="51">
        <f t="shared" si="50"/>
        <v>0</v>
      </c>
      <c r="I150" s="51" t="e">
        <f t="shared" si="51"/>
        <v>#DIV/0!</v>
      </c>
      <c r="J150" s="51">
        <f t="shared" si="52"/>
        <v>0</v>
      </c>
      <c r="K150" s="51" t="e">
        <f t="shared" si="53"/>
        <v>#DIV/0!</v>
      </c>
      <c r="L150" s="51">
        <f t="shared" si="54"/>
        <v>0</v>
      </c>
    </row>
    <row r="151" spans="1:12" ht="78" hidden="1" customHeight="1" x14ac:dyDescent="0.25">
      <c r="A151" s="57" t="s">
        <v>262</v>
      </c>
      <c r="B151" s="42" t="s">
        <v>263</v>
      </c>
      <c r="C151" s="51">
        <f>C152+C153</f>
        <v>0</v>
      </c>
      <c r="D151" s="51">
        <f t="shared" ref="D151:F151" si="63">D152+D153</f>
        <v>0</v>
      </c>
      <c r="E151" s="51">
        <f t="shared" si="63"/>
        <v>0</v>
      </c>
      <c r="F151" s="51">
        <f t="shared" si="63"/>
        <v>41.059660000000001</v>
      </c>
      <c r="G151" s="51" t="e">
        <f t="shared" si="49"/>
        <v>#DIV/0!</v>
      </c>
      <c r="H151" s="51">
        <f t="shared" si="50"/>
        <v>0</v>
      </c>
      <c r="I151" s="51" t="e">
        <f t="shared" si="51"/>
        <v>#DIV/0!</v>
      </c>
      <c r="J151" s="51">
        <f t="shared" si="52"/>
        <v>0</v>
      </c>
      <c r="K151" s="51">
        <f t="shared" si="53"/>
        <v>0</v>
      </c>
      <c r="L151" s="51">
        <f t="shared" si="54"/>
        <v>-41.059660000000001</v>
      </c>
    </row>
    <row r="152" spans="1:12" s="39" customFormat="1" ht="78" hidden="1" customHeight="1" x14ac:dyDescent="0.25">
      <c r="A152" s="55"/>
      <c r="B152" s="56" t="s">
        <v>264</v>
      </c>
      <c r="C152" s="54">
        <v>0</v>
      </c>
      <c r="D152" s="54"/>
      <c r="E152" s="54"/>
      <c r="F152" s="54"/>
      <c r="G152" s="54" t="e">
        <f t="shared" si="49"/>
        <v>#DIV/0!</v>
      </c>
      <c r="H152" s="54">
        <f t="shared" si="50"/>
        <v>0</v>
      </c>
      <c r="I152" s="54" t="e">
        <f t="shared" si="51"/>
        <v>#DIV/0!</v>
      </c>
      <c r="J152" s="54">
        <f t="shared" si="52"/>
        <v>0</v>
      </c>
      <c r="K152" s="54" t="e">
        <f t="shared" si="53"/>
        <v>#DIV/0!</v>
      </c>
      <c r="L152" s="54">
        <f t="shared" si="54"/>
        <v>0</v>
      </c>
    </row>
    <row r="153" spans="1:12" s="39" customFormat="1" ht="78" hidden="1" customHeight="1" x14ac:dyDescent="0.25">
      <c r="A153" s="55"/>
      <c r="B153" s="56" t="s">
        <v>265</v>
      </c>
      <c r="C153" s="54"/>
      <c r="D153" s="54"/>
      <c r="E153" s="54"/>
      <c r="F153" s="54">
        <v>41.059660000000001</v>
      </c>
      <c r="G153" s="54" t="e">
        <f t="shared" si="49"/>
        <v>#DIV/0!</v>
      </c>
      <c r="H153" s="54">
        <f t="shared" si="50"/>
        <v>0</v>
      </c>
      <c r="I153" s="54" t="e">
        <f t="shared" si="51"/>
        <v>#DIV/0!</v>
      </c>
      <c r="J153" s="54">
        <f t="shared" si="52"/>
        <v>0</v>
      </c>
      <c r="K153" s="54">
        <f t="shared" si="53"/>
        <v>0</v>
      </c>
      <c r="L153" s="54">
        <f t="shared" si="54"/>
        <v>-41.059660000000001</v>
      </c>
    </row>
    <row r="154" spans="1:12" ht="36" customHeight="1" x14ac:dyDescent="0.25">
      <c r="A154" s="57" t="s">
        <v>266</v>
      </c>
      <c r="B154" s="42" t="s">
        <v>267</v>
      </c>
      <c r="C154" s="51">
        <v>0</v>
      </c>
      <c r="D154" s="51">
        <v>99549.530360000004</v>
      </c>
      <c r="E154" s="51">
        <v>99129.020539999998</v>
      </c>
      <c r="F154" s="51">
        <v>0</v>
      </c>
      <c r="G154" s="51" t="e">
        <f t="shared" si="49"/>
        <v>#DIV/0!</v>
      </c>
      <c r="H154" s="51">
        <f t="shared" si="50"/>
        <v>99129.020539999998</v>
      </c>
      <c r="I154" s="51">
        <f t="shared" si="51"/>
        <v>99.577587339207611</v>
      </c>
      <c r="J154" s="51">
        <f t="shared" si="52"/>
        <v>-420.50982000000658</v>
      </c>
      <c r="K154" s="51" t="e">
        <f t="shared" si="53"/>
        <v>#DIV/0!</v>
      </c>
      <c r="L154" s="51">
        <f t="shared" si="54"/>
        <v>99129.020539999998</v>
      </c>
    </row>
    <row r="155" spans="1:12" ht="39" customHeight="1" x14ac:dyDescent="0.25">
      <c r="A155" s="57" t="s">
        <v>268</v>
      </c>
      <c r="B155" s="42" t="s">
        <v>269</v>
      </c>
      <c r="C155" s="51">
        <f t="shared" ref="C155:D155" si="64">C156+C158+C160+C162+C164+C166</f>
        <v>1298876.17</v>
      </c>
      <c r="D155" s="51">
        <f t="shared" si="64"/>
        <v>925315.85</v>
      </c>
      <c r="E155" s="51">
        <f>E156+E158+E160+E162+E164+E166</f>
        <v>958473.04713999992</v>
      </c>
      <c r="F155" s="51">
        <f t="shared" ref="F155" si="65">F156+F158+F160+F162+F164+F166</f>
        <v>10450.382509999999</v>
      </c>
      <c r="G155" s="51">
        <f t="shared" si="49"/>
        <v>73.792488404803052</v>
      </c>
      <c r="H155" s="51">
        <f t="shared" si="50"/>
        <v>-340403.12286</v>
      </c>
      <c r="I155" s="51">
        <f t="shared" si="51"/>
        <v>103.58333828821802</v>
      </c>
      <c r="J155" s="51">
        <f t="shared" si="52"/>
        <v>33157.197139999946</v>
      </c>
      <c r="K155" s="51">
        <f t="shared" si="53"/>
        <v>9171.6551640366706</v>
      </c>
      <c r="L155" s="51">
        <f t="shared" si="54"/>
        <v>948022.6646299999</v>
      </c>
    </row>
    <row r="156" spans="1:12" ht="78" hidden="1" customHeight="1" x14ac:dyDescent="0.25">
      <c r="A156" s="57" t="s">
        <v>270</v>
      </c>
      <c r="B156" s="42" t="s">
        <v>271</v>
      </c>
      <c r="C156" s="51">
        <f t="shared" ref="C156:D156" si="66">C157</f>
        <v>0</v>
      </c>
      <c r="D156" s="51">
        <f t="shared" si="66"/>
        <v>0</v>
      </c>
      <c r="E156" s="51">
        <f>E157</f>
        <v>0</v>
      </c>
      <c r="F156" s="51">
        <f>F157</f>
        <v>0</v>
      </c>
      <c r="G156" s="51" t="e">
        <f t="shared" si="49"/>
        <v>#DIV/0!</v>
      </c>
      <c r="H156" s="51">
        <f t="shared" si="50"/>
        <v>0</v>
      </c>
      <c r="I156" s="51" t="e">
        <f t="shared" si="51"/>
        <v>#DIV/0!</v>
      </c>
      <c r="J156" s="51">
        <f t="shared" si="52"/>
        <v>0</v>
      </c>
      <c r="K156" s="51" t="e">
        <f t="shared" si="53"/>
        <v>#DIV/0!</v>
      </c>
      <c r="L156" s="51">
        <f t="shared" si="54"/>
        <v>0</v>
      </c>
    </row>
    <row r="157" spans="1:12" s="39" customFormat="1" ht="78" hidden="1" customHeight="1" x14ac:dyDescent="0.25">
      <c r="A157" s="55"/>
      <c r="B157" s="53" t="s">
        <v>272</v>
      </c>
      <c r="C157" s="54">
        <v>0</v>
      </c>
      <c r="D157" s="54">
        <v>0</v>
      </c>
      <c r="E157" s="54">
        <v>0</v>
      </c>
      <c r="F157" s="54">
        <v>0</v>
      </c>
      <c r="G157" s="54" t="e">
        <f t="shared" si="49"/>
        <v>#DIV/0!</v>
      </c>
      <c r="H157" s="54">
        <f t="shared" si="50"/>
        <v>0</v>
      </c>
      <c r="I157" s="54" t="e">
        <f t="shared" si="51"/>
        <v>#DIV/0!</v>
      </c>
      <c r="J157" s="54">
        <f t="shared" si="52"/>
        <v>0</v>
      </c>
      <c r="K157" s="54" t="e">
        <f t="shared" si="53"/>
        <v>#DIV/0!</v>
      </c>
      <c r="L157" s="54">
        <f t="shared" si="54"/>
        <v>0</v>
      </c>
    </row>
    <row r="158" spans="1:12" ht="37.5" customHeight="1" x14ac:dyDescent="0.25">
      <c r="A158" s="57" t="s">
        <v>273</v>
      </c>
      <c r="B158" s="42" t="s">
        <v>269</v>
      </c>
      <c r="C158" s="51">
        <f t="shared" ref="C158:D158" si="67">C159</f>
        <v>614545.01</v>
      </c>
      <c r="D158" s="51">
        <f t="shared" si="67"/>
        <v>536750</v>
      </c>
      <c r="E158" s="51">
        <f>E159</f>
        <v>535389.35305999999</v>
      </c>
      <c r="F158" s="51">
        <f>F159</f>
        <v>10450.382509999999</v>
      </c>
      <c r="G158" s="51">
        <f t="shared" si="49"/>
        <v>87.119632304881947</v>
      </c>
      <c r="H158" s="51">
        <f t="shared" si="50"/>
        <v>-79155.656940000015</v>
      </c>
      <c r="I158" s="51">
        <f t="shared" si="51"/>
        <v>99.746502666045643</v>
      </c>
      <c r="J158" s="51">
        <f t="shared" si="52"/>
        <v>-1360.646940000006</v>
      </c>
      <c r="K158" s="51">
        <f t="shared" si="53"/>
        <v>5123.1555643794327</v>
      </c>
      <c r="L158" s="51">
        <f t="shared" si="54"/>
        <v>524938.97054999997</v>
      </c>
    </row>
    <row r="159" spans="1:12" s="39" customFormat="1" ht="63.75" customHeight="1" x14ac:dyDescent="0.25">
      <c r="A159" s="55"/>
      <c r="B159" s="53" t="s">
        <v>274</v>
      </c>
      <c r="C159" s="54">
        <v>614545.01</v>
      </c>
      <c r="D159" s="54">
        <v>536750</v>
      </c>
      <c r="E159" s="54">
        <v>535389.35305999999</v>
      </c>
      <c r="F159" s="54">
        <v>10450.382509999999</v>
      </c>
      <c r="G159" s="54">
        <f t="shared" si="49"/>
        <v>87.119632304881947</v>
      </c>
      <c r="H159" s="54">
        <f t="shared" si="50"/>
        <v>-79155.656940000015</v>
      </c>
      <c r="I159" s="54">
        <f t="shared" si="51"/>
        <v>99.746502666045643</v>
      </c>
      <c r="J159" s="54">
        <f t="shared" si="52"/>
        <v>-1360.646940000006</v>
      </c>
      <c r="K159" s="54">
        <f t="shared" si="53"/>
        <v>5123.1555643794327</v>
      </c>
      <c r="L159" s="54">
        <f t="shared" si="54"/>
        <v>524938.97054999997</v>
      </c>
    </row>
    <row r="160" spans="1:12" ht="36.75" customHeight="1" x14ac:dyDescent="0.25">
      <c r="A160" s="57" t="s">
        <v>275</v>
      </c>
      <c r="B160" s="42" t="s">
        <v>269</v>
      </c>
      <c r="C160" s="51">
        <f t="shared" ref="C160:D160" si="68">C161</f>
        <v>540867.97</v>
      </c>
      <c r="D160" s="51">
        <f t="shared" si="68"/>
        <v>73146.37</v>
      </c>
      <c r="E160" s="51">
        <f>E161</f>
        <v>107664.21408000001</v>
      </c>
      <c r="F160" s="51">
        <f>F161</f>
        <v>0</v>
      </c>
      <c r="G160" s="51">
        <f t="shared" si="49"/>
        <v>19.905821762749238</v>
      </c>
      <c r="H160" s="51">
        <f t="shared" si="50"/>
        <v>-433203.75591999997</v>
      </c>
      <c r="I160" s="51">
        <f t="shared" si="51"/>
        <v>147.19009853804093</v>
      </c>
      <c r="J160" s="51">
        <f t="shared" si="52"/>
        <v>34517.84408000001</v>
      </c>
      <c r="K160" s="51" t="e">
        <f t="shared" si="53"/>
        <v>#DIV/0!</v>
      </c>
      <c r="L160" s="51">
        <f t="shared" si="54"/>
        <v>107664.21408000001</v>
      </c>
    </row>
    <row r="161" spans="1:12" s="39" customFormat="1" ht="66" customHeight="1" x14ac:dyDescent="0.25">
      <c r="A161" s="55"/>
      <c r="B161" s="53" t="s">
        <v>276</v>
      </c>
      <c r="C161" s="54">
        <v>540867.97</v>
      </c>
      <c r="D161" s="54">
        <v>73146.37</v>
      </c>
      <c r="E161" s="54">
        <v>107664.21408000001</v>
      </c>
      <c r="F161" s="54">
        <v>0</v>
      </c>
      <c r="G161" s="54">
        <f t="shared" si="49"/>
        <v>19.905821762749238</v>
      </c>
      <c r="H161" s="54">
        <f t="shared" si="50"/>
        <v>-433203.75591999997</v>
      </c>
      <c r="I161" s="54">
        <f t="shared" si="51"/>
        <v>147.19009853804093</v>
      </c>
      <c r="J161" s="54">
        <f t="shared" si="52"/>
        <v>34517.84408000001</v>
      </c>
      <c r="K161" s="54" t="e">
        <f t="shared" si="53"/>
        <v>#DIV/0!</v>
      </c>
      <c r="L161" s="54">
        <f t="shared" si="54"/>
        <v>107664.21408000001</v>
      </c>
    </row>
    <row r="162" spans="1:12" ht="36" customHeight="1" x14ac:dyDescent="0.25">
      <c r="A162" s="57" t="s">
        <v>277</v>
      </c>
      <c r="B162" s="42" t="s">
        <v>269</v>
      </c>
      <c r="C162" s="51">
        <f t="shared" ref="C162:D162" si="69">C163</f>
        <v>25440</v>
      </c>
      <c r="D162" s="51">
        <f t="shared" si="69"/>
        <v>49855.85</v>
      </c>
      <c r="E162" s="51">
        <f>E163</f>
        <v>49855.85</v>
      </c>
      <c r="F162" s="51">
        <f>F163</f>
        <v>0</v>
      </c>
      <c r="G162" s="51">
        <f t="shared" si="49"/>
        <v>195.97425314465409</v>
      </c>
      <c r="H162" s="51">
        <f t="shared" si="50"/>
        <v>24415.85</v>
      </c>
      <c r="I162" s="51">
        <f t="shared" si="51"/>
        <v>100</v>
      </c>
      <c r="J162" s="51">
        <f t="shared" si="52"/>
        <v>0</v>
      </c>
      <c r="K162" s="51" t="e">
        <f t="shared" si="53"/>
        <v>#DIV/0!</v>
      </c>
      <c r="L162" s="51">
        <f t="shared" si="54"/>
        <v>49855.85</v>
      </c>
    </row>
    <row r="163" spans="1:12" s="39" customFormat="1" ht="37.5" customHeight="1" x14ac:dyDescent="0.25">
      <c r="A163" s="55"/>
      <c r="B163" s="53" t="s">
        <v>278</v>
      </c>
      <c r="C163" s="54">
        <v>25440</v>
      </c>
      <c r="D163" s="54">
        <v>49855.85</v>
      </c>
      <c r="E163" s="54">
        <v>49855.85</v>
      </c>
      <c r="F163" s="54">
        <v>0</v>
      </c>
      <c r="G163" s="54">
        <f t="shared" si="49"/>
        <v>195.97425314465409</v>
      </c>
      <c r="H163" s="54">
        <f t="shared" si="50"/>
        <v>24415.85</v>
      </c>
      <c r="I163" s="54">
        <f t="shared" si="51"/>
        <v>100</v>
      </c>
      <c r="J163" s="54">
        <f t="shared" si="52"/>
        <v>0</v>
      </c>
      <c r="K163" s="54" t="e">
        <f t="shared" si="53"/>
        <v>#DIV/0!</v>
      </c>
      <c r="L163" s="54">
        <f t="shared" si="54"/>
        <v>49855.85</v>
      </c>
    </row>
    <row r="164" spans="1:12" ht="33.75" customHeight="1" x14ac:dyDescent="0.25">
      <c r="A164" s="57" t="s">
        <v>279</v>
      </c>
      <c r="B164" s="42" t="s">
        <v>269</v>
      </c>
      <c r="C164" s="51">
        <f t="shared" ref="C164:D164" si="70">C165</f>
        <v>118023.19</v>
      </c>
      <c r="D164" s="51">
        <f t="shared" si="70"/>
        <v>265563.63</v>
      </c>
      <c r="E164" s="51">
        <f>E165</f>
        <v>265563.63</v>
      </c>
      <c r="F164" s="51">
        <f>F165</f>
        <v>0</v>
      </c>
      <c r="G164" s="51">
        <f t="shared" si="49"/>
        <v>225.00970360147016</v>
      </c>
      <c r="H164" s="51">
        <f t="shared" si="50"/>
        <v>147540.44</v>
      </c>
      <c r="I164" s="51">
        <f t="shared" si="51"/>
        <v>100</v>
      </c>
      <c r="J164" s="51">
        <f t="shared" si="52"/>
        <v>0</v>
      </c>
      <c r="K164" s="51" t="e">
        <f t="shared" si="53"/>
        <v>#DIV/0!</v>
      </c>
      <c r="L164" s="51">
        <f t="shared" si="54"/>
        <v>265563.63</v>
      </c>
    </row>
    <row r="165" spans="1:12" s="39" customFormat="1" ht="39" customHeight="1" x14ac:dyDescent="0.25">
      <c r="A165" s="55"/>
      <c r="B165" s="53" t="s">
        <v>280</v>
      </c>
      <c r="C165" s="54">
        <v>118023.19</v>
      </c>
      <c r="D165" s="54">
        <v>265563.63</v>
      </c>
      <c r="E165" s="54">
        <v>265563.63</v>
      </c>
      <c r="F165" s="54">
        <v>0</v>
      </c>
      <c r="G165" s="54">
        <f t="shared" si="49"/>
        <v>225.00970360147016</v>
      </c>
      <c r="H165" s="54">
        <f t="shared" si="50"/>
        <v>147540.44</v>
      </c>
      <c r="I165" s="54">
        <f t="shared" si="51"/>
        <v>100</v>
      </c>
      <c r="J165" s="54">
        <f t="shared" si="52"/>
        <v>0</v>
      </c>
      <c r="K165" s="54" t="e">
        <f t="shared" si="53"/>
        <v>#DIV/0!</v>
      </c>
      <c r="L165" s="54">
        <f t="shared" si="54"/>
        <v>265563.63</v>
      </c>
    </row>
    <row r="166" spans="1:12" ht="78" hidden="1" customHeight="1" x14ac:dyDescent="0.25">
      <c r="A166" s="57" t="s">
        <v>281</v>
      </c>
      <c r="B166" s="42" t="s">
        <v>269</v>
      </c>
      <c r="C166" s="51">
        <f t="shared" ref="C166:F166" si="71">C167</f>
        <v>0</v>
      </c>
      <c r="D166" s="51">
        <f t="shared" si="71"/>
        <v>0</v>
      </c>
      <c r="E166" s="51">
        <f t="shared" si="71"/>
        <v>0</v>
      </c>
      <c r="F166" s="51">
        <f t="shared" si="71"/>
        <v>0</v>
      </c>
      <c r="G166" s="51" t="e">
        <f t="shared" si="49"/>
        <v>#DIV/0!</v>
      </c>
      <c r="H166" s="51">
        <f t="shared" si="50"/>
        <v>0</v>
      </c>
      <c r="I166" s="51" t="e">
        <f t="shared" si="51"/>
        <v>#DIV/0!</v>
      </c>
      <c r="J166" s="51">
        <f t="shared" si="52"/>
        <v>0</v>
      </c>
      <c r="K166" s="51" t="e">
        <f t="shared" si="53"/>
        <v>#DIV/0!</v>
      </c>
      <c r="L166" s="51">
        <f t="shared" si="54"/>
        <v>0</v>
      </c>
    </row>
    <row r="167" spans="1:12" s="39" customFormat="1" ht="78" hidden="1" customHeight="1" x14ac:dyDescent="0.25">
      <c r="A167" s="55"/>
      <c r="B167" s="53" t="s">
        <v>282</v>
      </c>
      <c r="C167" s="54">
        <v>0</v>
      </c>
      <c r="D167" s="54">
        <v>0</v>
      </c>
      <c r="E167" s="54">
        <v>0</v>
      </c>
      <c r="F167" s="54">
        <v>0</v>
      </c>
      <c r="G167" s="54" t="e">
        <f t="shared" si="49"/>
        <v>#DIV/0!</v>
      </c>
      <c r="H167" s="54">
        <f t="shared" si="50"/>
        <v>0</v>
      </c>
      <c r="I167" s="54" t="e">
        <f t="shared" si="51"/>
        <v>#DIV/0!</v>
      </c>
      <c r="J167" s="54">
        <f t="shared" si="52"/>
        <v>0</v>
      </c>
      <c r="K167" s="54" t="e">
        <f t="shared" si="53"/>
        <v>#DIV/0!</v>
      </c>
      <c r="L167" s="54">
        <f t="shared" si="54"/>
        <v>0</v>
      </c>
    </row>
    <row r="168" spans="1:12" ht="31.5" customHeight="1" x14ac:dyDescent="0.25">
      <c r="A168" s="57" t="s">
        <v>283</v>
      </c>
      <c r="B168" s="50" t="s">
        <v>284</v>
      </c>
      <c r="C168" s="51">
        <f t="shared" ref="C168:D168" si="72">SUM(C169:C200)</f>
        <v>1069567.56</v>
      </c>
      <c r="D168" s="51">
        <f t="shared" si="72"/>
        <v>405576.80599000002</v>
      </c>
      <c r="E168" s="51">
        <f t="shared" ref="E168:F168" si="73">SUM(E169:E200)</f>
        <v>362434.87755999999</v>
      </c>
      <c r="F168" s="51">
        <f t="shared" si="73"/>
        <v>300292.60068000003</v>
      </c>
      <c r="G168" s="51">
        <f t="shared" si="49"/>
        <v>33.886113520496075</v>
      </c>
      <c r="H168" s="51">
        <f t="shared" si="50"/>
        <v>-707132.68244000012</v>
      </c>
      <c r="I168" s="51">
        <f t="shared" si="51"/>
        <v>89.362821593140183</v>
      </c>
      <c r="J168" s="51">
        <f t="shared" si="52"/>
        <v>-43141.928430000029</v>
      </c>
      <c r="K168" s="51">
        <f t="shared" si="53"/>
        <v>120.69390878738982</v>
      </c>
      <c r="L168" s="51">
        <f t="shared" si="54"/>
        <v>62142.276879999961</v>
      </c>
    </row>
    <row r="169" spans="1:12" s="39" customFormat="1" ht="51.75" customHeight="1" x14ac:dyDescent="0.25">
      <c r="A169" s="55"/>
      <c r="B169" s="56" t="s">
        <v>285</v>
      </c>
      <c r="C169" s="38">
        <v>3854</v>
      </c>
      <c r="D169" s="38">
        <v>7272.4761900000003</v>
      </c>
      <c r="E169" s="38">
        <v>7069.9924000000001</v>
      </c>
      <c r="F169" s="38">
        <v>1780.17878</v>
      </c>
      <c r="G169" s="38">
        <f t="shared" si="49"/>
        <v>183.44557343020239</v>
      </c>
      <c r="H169" s="38">
        <f t="shared" si="50"/>
        <v>3215.9924000000001</v>
      </c>
      <c r="I169" s="38">
        <f t="shared" si="51"/>
        <v>97.215751764461942</v>
      </c>
      <c r="J169" s="38">
        <f t="shared" si="52"/>
        <v>-202.48379000000023</v>
      </c>
      <c r="K169" s="38">
        <f t="shared" si="53"/>
        <v>397.15069516781909</v>
      </c>
      <c r="L169" s="38">
        <f t="shared" si="54"/>
        <v>5289.8136199999999</v>
      </c>
    </row>
    <row r="170" spans="1:12" s="39" customFormat="1" ht="50.25" customHeight="1" x14ac:dyDescent="0.25">
      <c r="A170" s="55"/>
      <c r="B170" s="56" t="s">
        <v>286</v>
      </c>
      <c r="C170" s="38">
        <v>14619</v>
      </c>
      <c r="D170" s="38">
        <v>14619</v>
      </c>
      <c r="E170" s="38">
        <v>9992.9134699999995</v>
      </c>
      <c r="F170" s="38">
        <v>7849</v>
      </c>
      <c r="G170" s="38">
        <f t="shared" si="49"/>
        <v>68.355656816471708</v>
      </c>
      <c r="H170" s="38">
        <f t="shared" si="50"/>
        <v>-4626.0865300000005</v>
      </c>
      <c r="I170" s="38">
        <f t="shared" si="51"/>
        <v>68.355656816471708</v>
      </c>
      <c r="J170" s="38">
        <f t="shared" si="52"/>
        <v>-4626.0865300000005</v>
      </c>
      <c r="K170" s="38">
        <f t="shared" si="53"/>
        <v>127.31447916932093</v>
      </c>
      <c r="L170" s="38">
        <f t="shared" si="54"/>
        <v>2143.9134699999995</v>
      </c>
    </row>
    <row r="171" spans="1:12" s="39" customFormat="1" ht="48.75" customHeight="1" x14ac:dyDescent="0.25">
      <c r="A171" s="55"/>
      <c r="B171" s="56" t="s">
        <v>287</v>
      </c>
      <c r="C171" s="38">
        <v>35762</v>
      </c>
      <c r="D171" s="38">
        <v>38231.51</v>
      </c>
      <c r="E171" s="38">
        <v>36207.058599999997</v>
      </c>
      <c r="F171" s="38"/>
      <c r="G171" s="38">
        <f t="shared" si="49"/>
        <v>101.24450142609473</v>
      </c>
      <c r="H171" s="38">
        <f t="shared" si="50"/>
        <v>445.05859999999666</v>
      </c>
      <c r="I171" s="38">
        <f t="shared" si="51"/>
        <v>94.704756887708584</v>
      </c>
      <c r="J171" s="38">
        <f t="shared" si="52"/>
        <v>-2024.4514000000054</v>
      </c>
      <c r="K171" s="38" t="e">
        <f t="shared" si="53"/>
        <v>#DIV/0!</v>
      </c>
      <c r="L171" s="38">
        <f t="shared" si="54"/>
        <v>36207.058599999997</v>
      </c>
    </row>
    <row r="172" spans="1:12" s="39" customFormat="1" ht="51" customHeight="1" x14ac:dyDescent="0.25">
      <c r="A172" s="55"/>
      <c r="B172" s="56" t="s">
        <v>288</v>
      </c>
      <c r="C172" s="38">
        <v>114791</v>
      </c>
      <c r="D172" s="38">
        <v>55524.55</v>
      </c>
      <c r="E172" s="38">
        <v>38741.618699999999</v>
      </c>
      <c r="F172" s="38"/>
      <c r="G172" s="38">
        <f t="shared" si="49"/>
        <v>33.74970049916805</v>
      </c>
      <c r="H172" s="38">
        <f t="shared" si="50"/>
        <v>-76049.381300000008</v>
      </c>
      <c r="I172" s="38">
        <f t="shared" si="51"/>
        <v>69.773854448167512</v>
      </c>
      <c r="J172" s="38">
        <f t="shared" si="52"/>
        <v>-16782.931300000004</v>
      </c>
      <c r="K172" s="38" t="e">
        <f t="shared" si="53"/>
        <v>#DIV/0!</v>
      </c>
      <c r="L172" s="38">
        <f t="shared" si="54"/>
        <v>38741.618699999999</v>
      </c>
    </row>
    <row r="173" spans="1:12" s="39" customFormat="1" ht="63" customHeight="1" x14ac:dyDescent="0.25">
      <c r="A173" s="55"/>
      <c r="B173" s="56" t="s">
        <v>289</v>
      </c>
      <c r="C173" s="38">
        <v>9184</v>
      </c>
      <c r="D173" s="38">
        <v>9184</v>
      </c>
      <c r="E173" s="38">
        <v>4262.9435999999996</v>
      </c>
      <c r="F173" s="38"/>
      <c r="G173" s="38">
        <f t="shared" si="49"/>
        <v>46.417068815331007</v>
      </c>
      <c r="H173" s="38">
        <f t="shared" si="50"/>
        <v>-4921.0564000000004</v>
      </c>
      <c r="I173" s="38">
        <f t="shared" si="51"/>
        <v>46.417068815331007</v>
      </c>
      <c r="J173" s="38">
        <f t="shared" si="52"/>
        <v>-4921.0564000000004</v>
      </c>
      <c r="K173" s="38" t="e">
        <f t="shared" si="53"/>
        <v>#DIV/0!</v>
      </c>
      <c r="L173" s="38">
        <f t="shared" si="54"/>
        <v>4262.9435999999996</v>
      </c>
    </row>
    <row r="174" spans="1:12" s="39" customFormat="1" ht="51" customHeight="1" x14ac:dyDescent="0.25">
      <c r="A174" s="55"/>
      <c r="B174" s="56" t="s">
        <v>290</v>
      </c>
      <c r="C174" s="38">
        <v>7653</v>
      </c>
      <c r="D174" s="38">
        <v>1286.8697999999999</v>
      </c>
      <c r="E174" s="38">
        <v>1235.4200900000001</v>
      </c>
      <c r="F174" s="38"/>
      <c r="G174" s="38">
        <f t="shared" si="49"/>
        <v>16.142951652946557</v>
      </c>
      <c r="H174" s="38">
        <f t="shared" si="50"/>
        <v>-6417.5799100000004</v>
      </c>
      <c r="I174" s="38">
        <f t="shared" si="51"/>
        <v>96.001949070527587</v>
      </c>
      <c r="J174" s="38">
        <f t="shared" si="52"/>
        <v>-51.449709999999868</v>
      </c>
      <c r="K174" s="38" t="e">
        <f t="shared" si="53"/>
        <v>#DIV/0!</v>
      </c>
      <c r="L174" s="38">
        <f t="shared" si="54"/>
        <v>1235.4200900000001</v>
      </c>
    </row>
    <row r="175" spans="1:12" s="39" customFormat="1" ht="76.5" customHeight="1" x14ac:dyDescent="0.25">
      <c r="A175" s="55"/>
      <c r="B175" s="56" t="s">
        <v>291</v>
      </c>
      <c r="C175" s="38">
        <v>37793</v>
      </c>
      <c r="D175" s="38">
        <v>38383</v>
      </c>
      <c r="E175" s="38">
        <v>37335.604829999997</v>
      </c>
      <c r="F175" s="38">
        <v>37021.634599999998</v>
      </c>
      <c r="G175" s="38">
        <f t="shared" si="49"/>
        <v>98.789735744714619</v>
      </c>
      <c r="H175" s="38">
        <f t="shared" si="50"/>
        <v>-457.39517000000342</v>
      </c>
      <c r="I175" s="38">
        <f t="shared" si="51"/>
        <v>97.271200349112888</v>
      </c>
      <c r="J175" s="38">
        <f t="shared" si="52"/>
        <v>-1047.3951700000034</v>
      </c>
      <c r="K175" s="38">
        <f t="shared" si="53"/>
        <v>100.84807230526769</v>
      </c>
      <c r="L175" s="38">
        <f t="shared" si="54"/>
        <v>313.97022999999899</v>
      </c>
    </row>
    <row r="176" spans="1:12" s="39" customFormat="1" ht="64.5" customHeight="1" x14ac:dyDescent="0.25">
      <c r="A176" s="55"/>
      <c r="B176" s="56" t="s">
        <v>292</v>
      </c>
      <c r="C176" s="38">
        <v>1941.86</v>
      </c>
      <c r="D176" s="38">
        <v>1941.86</v>
      </c>
      <c r="E176" s="38">
        <v>1937.1886400000001</v>
      </c>
      <c r="F176" s="38">
        <v>1547.7207699999999</v>
      </c>
      <c r="G176" s="38">
        <f t="shared" si="49"/>
        <v>99.759438888488361</v>
      </c>
      <c r="H176" s="38">
        <f t="shared" si="50"/>
        <v>-4.6713599999998223</v>
      </c>
      <c r="I176" s="38">
        <f t="shared" si="51"/>
        <v>99.759438888488361</v>
      </c>
      <c r="J176" s="38">
        <f t="shared" si="52"/>
        <v>-4.6713599999998223</v>
      </c>
      <c r="K176" s="38">
        <f t="shared" si="53"/>
        <v>125.16396223073237</v>
      </c>
      <c r="L176" s="38">
        <f t="shared" si="54"/>
        <v>389.46787000000018</v>
      </c>
    </row>
    <row r="177" spans="1:12" s="39" customFormat="1" ht="111.75" customHeight="1" x14ac:dyDescent="0.25">
      <c r="A177" s="55"/>
      <c r="B177" s="56" t="s">
        <v>293</v>
      </c>
      <c r="C177" s="38">
        <v>232</v>
      </c>
      <c r="D177" s="38">
        <v>232</v>
      </c>
      <c r="E177" s="38">
        <v>231.51779999999999</v>
      </c>
      <c r="F177" s="38">
        <v>150.88549</v>
      </c>
      <c r="G177" s="38">
        <f t="shared" si="49"/>
        <v>99.792155172413786</v>
      </c>
      <c r="H177" s="38">
        <f t="shared" si="50"/>
        <v>-0.48220000000000596</v>
      </c>
      <c r="I177" s="38">
        <f t="shared" si="51"/>
        <v>99.792155172413786</v>
      </c>
      <c r="J177" s="38">
        <f t="shared" si="52"/>
        <v>-0.48220000000000596</v>
      </c>
      <c r="K177" s="38">
        <f t="shared" si="53"/>
        <v>153.43940626762716</v>
      </c>
      <c r="L177" s="38">
        <f t="shared" si="54"/>
        <v>80.63230999999999</v>
      </c>
    </row>
    <row r="178" spans="1:12" s="39" customFormat="1" ht="78" hidden="1" customHeight="1" x14ac:dyDescent="0.25">
      <c r="A178" s="55"/>
      <c r="B178" s="56" t="s">
        <v>294</v>
      </c>
      <c r="C178" s="38">
        <v>0</v>
      </c>
      <c r="D178" s="38">
        <v>0</v>
      </c>
      <c r="E178" s="38">
        <v>0</v>
      </c>
      <c r="F178" s="38"/>
      <c r="G178" s="38" t="e">
        <f t="shared" si="49"/>
        <v>#DIV/0!</v>
      </c>
      <c r="H178" s="38">
        <f t="shared" si="50"/>
        <v>0</v>
      </c>
      <c r="I178" s="38" t="e">
        <f t="shared" si="51"/>
        <v>#DIV/0!</v>
      </c>
      <c r="J178" s="38">
        <f t="shared" si="52"/>
        <v>0</v>
      </c>
      <c r="K178" s="38" t="e">
        <f t="shared" si="53"/>
        <v>#DIV/0!</v>
      </c>
      <c r="L178" s="38">
        <f t="shared" si="54"/>
        <v>0</v>
      </c>
    </row>
    <row r="179" spans="1:12" s="39" customFormat="1" ht="49.5" customHeight="1" x14ac:dyDescent="0.25">
      <c r="A179" s="55"/>
      <c r="B179" s="56" t="s">
        <v>295</v>
      </c>
      <c r="C179" s="38">
        <v>2615</v>
      </c>
      <c r="D179" s="38">
        <v>2615</v>
      </c>
      <c r="E179" s="38">
        <v>2146.6075500000002</v>
      </c>
      <c r="F179" s="38"/>
      <c r="G179" s="38">
        <f t="shared" si="49"/>
        <v>82.088242829827919</v>
      </c>
      <c r="H179" s="38">
        <f t="shared" si="50"/>
        <v>-468.39244999999983</v>
      </c>
      <c r="I179" s="38">
        <f t="shared" si="51"/>
        <v>82.088242829827919</v>
      </c>
      <c r="J179" s="38">
        <f t="shared" si="52"/>
        <v>-468.39244999999983</v>
      </c>
      <c r="K179" s="38" t="e">
        <f t="shared" si="53"/>
        <v>#DIV/0!</v>
      </c>
      <c r="L179" s="38">
        <f t="shared" si="54"/>
        <v>2146.6075500000002</v>
      </c>
    </row>
    <row r="180" spans="1:12" s="39" customFormat="1" ht="27" customHeight="1" x14ac:dyDescent="0.25">
      <c r="A180" s="55"/>
      <c r="B180" s="56" t="s">
        <v>296</v>
      </c>
      <c r="C180" s="38">
        <v>423720.31</v>
      </c>
      <c r="D180" s="38">
        <v>4832.6400000000003</v>
      </c>
      <c r="E180" s="38">
        <v>4832.63238</v>
      </c>
      <c r="F180" s="38">
        <v>3113.81223</v>
      </c>
      <c r="G180" s="38">
        <f t="shared" si="49"/>
        <v>1.140524130174454</v>
      </c>
      <c r="H180" s="38">
        <f t="shared" si="50"/>
        <v>-418887.67761999997</v>
      </c>
      <c r="I180" s="38">
        <f t="shared" si="51"/>
        <v>99.999842322208977</v>
      </c>
      <c r="J180" s="38">
        <f t="shared" si="52"/>
        <v>-7.6200000003154855E-3</v>
      </c>
      <c r="K180" s="38">
        <f t="shared" si="53"/>
        <v>155.19986508627721</v>
      </c>
      <c r="L180" s="38">
        <f t="shared" si="54"/>
        <v>1718.82015</v>
      </c>
    </row>
    <row r="181" spans="1:12" s="39" customFormat="1" ht="78" hidden="1" customHeight="1" x14ac:dyDescent="0.25">
      <c r="A181" s="55"/>
      <c r="B181" s="56" t="s">
        <v>297</v>
      </c>
      <c r="C181" s="38">
        <v>0</v>
      </c>
      <c r="D181" s="38">
        <v>0</v>
      </c>
      <c r="E181" s="38">
        <v>0</v>
      </c>
      <c r="F181" s="38"/>
      <c r="G181" s="38" t="e">
        <f t="shared" si="49"/>
        <v>#DIV/0!</v>
      </c>
      <c r="H181" s="38">
        <f t="shared" si="50"/>
        <v>0</v>
      </c>
      <c r="I181" s="38" t="e">
        <f t="shared" si="51"/>
        <v>#DIV/0!</v>
      </c>
      <c r="J181" s="38">
        <f t="shared" si="52"/>
        <v>0</v>
      </c>
      <c r="K181" s="38" t="e">
        <f t="shared" si="53"/>
        <v>#DIV/0!</v>
      </c>
      <c r="L181" s="38">
        <f t="shared" si="54"/>
        <v>0</v>
      </c>
    </row>
    <row r="182" spans="1:12" s="39" customFormat="1" ht="78" hidden="1" customHeight="1" x14ac:dyDescent="0.25">
      <c r="A182" s="55"/>
      <c r="B182" s="56" t="s">
        <v>298</v>
      </c>
      <c r="C182" s="38">
        <v>159022.45000000001</v>
      </c>
      <c r="D182" s="38">
        <v>0</v>
      </c>
      <c r="E182" s="38">
        <v>0</v>
      </c>
      <c r="F182" s="38">
        <v>58040.88609</v>
      </c>
      <c r="G182" s="38">
        <f t="shared" si="49"/>
        <v>0</v>
      </c>
      <c r="H182" s="38">
        <f t="shared" si="50"/>
        <v>-159022.45000000001</v>
      </c>
      <c r="I182" s="38" t="e">
        <f t="shared" si="51"/>
        <v>#DIV/0!</v>
      </c>
      <c r="J182" s="38">
        <f t="shared" si="52"/>
        <v>0</v>
      </c>
      <c r="K182" s="38">
        <f t="shared" si="53"/>
        <v>0</v>
      </c>
      <c r="L182" s="38">
        <f t="shared" si="54"/>
        <v>-58040.88609</v>
      </c>
    </row>
    <row r="183" spans="1:12" s="39" customFormat="1" ht="78" hidden="1" customHeight="1" x14ac:dyDescent="0.25">
      <c r="A183" s="55"/>
      <c r="B183" s="56" t="s">
        <v>299</v>
      </c>
      <c r="C183" s="38">
        <v>7355</v>
      </c>
      <c r="D183" s="38">
        <v>0</v>
      </c>
      <c r="E183" s="38">
        <v>0</v>
      </c>
      <c r="F183" s="38"/>
      <c r="G183" s="38">
        <f t="shared" si="49"/>
        <v>0</v>
      </c>
      <c r="H183" s="38">
        <f t="shared" si="50"/>
        <v>-7355</v>
      </c>
      <c r="I183" s="38" t="e">
        <f t="shared" si="51"/>
        <v>#DIV/0!</v>
      </c>
      <c r="J183" s="38">
        <f t="shared" si="52"/>
        <v>0</v>
      </c>
      <c r="K183" s="38" t="e">
        <f t="shared" si="53"/>
        <v>#DIV/0!</v>
      </c>
      <c r="L183" s="38">
        <f t="shared" si="54"/>
        <v>0</v>
      </c>
    </row>
    <row r="184" spans="1:12" s="39" customFormat="1" ht="49.5" customHeight="1" x14ac:dyDescent="0.25">
      <c r="A184" s="55"/>
      <c r="B184" s="56" t="s">
        <v>300</v>
      </c>
      <c r="C184" s="38">
        <v>59874.9</v>
      </c>
      <c r="D184" s="38">
        <v>3314.56</v>
      </c>
      <c r="E184" s="38">
        <v>0</v>
      </c>
      <c r="F184" s="38"/>
      <c r="G184" s="38">
        <f t="shared" si="49"/>
        <v>0</v>
      </c>
      <c r="H184" s="38">
        <f t="shared" si="50"/>
        <v>-59874.9</v>
      </c>
      <c r="I184" s="38" t="s">
        <v>60</v>
      </c>
      <c r="J184" s="38">
        <f t="shared" si="52"/>
        <v>-3314.56</v>
      </c>
      <c r="K184" s="38" t="e">
        <f t="shared" si="53"/>
        <v>#DIV/0!</v>
      </c>
      <c r="L184" s="38">
        <f t="shared" si="54"/>
        <v>0</v>
      </c>
    </row>
    <row r="185" spans="1:12" s="39" customFormat="1" ht="51.75" customHeight="1" x14ac:dyDescent="0.25">
      <c r="A185" s="55"/>
      <c r="B185" s="56" t="s">
        <v>301</v>
      </c>
      <c r="C185" s="38">
        <v>41340</v>
      </c>
      <c r="D185" s="38">
        <v>41340</v>
      </c>
      <c r="E185" s="38">
        <v>40818.1518</v>
      </c>
      <c r="F185" s="38"/>
      <c r="G185" s="38">
        <f t="shared" si="49"/>
        <v>98.737667634252531</v>
      </c>
      <c r="H185" s="38">
        <f t="shared" si="50"/>
        <v>-521.84820000000036</v>
      </c>
      <c r="I185" s="38">
        <f t="shared" si="51"/>
        <v>98.737667634252531</v>
      </c>
      <c r="J185" s="38">
        <f t="shared" si="52"/>
        <v>-521.84820000000036</v>
      </c>
      <c r="K185" s="38" t="e">
        <f t="shared" si="53"/>
        <v>#DIV/0!</v>
      </c>
      <c r="L185" s="38">
        <f t="shared" si="54"/>
        <v>40818.1518</v>
      </c>
    </row>
    <row r="186" spans="1:12" s="39" customFormat="1" ht="31.5" customHeight="1" x14ac:dyDescent="0.25">
      <c r="A186" s="55"/>
      <c r="B186" s="56" t="s">
        <v>302</v>
      </c>
      <c r="C186" s="38">
        <v>7847.04</v>
      </c>
      <c r="D186" s="38">
        <v>4742.97</v>
      </c>
      <c r="E186" s="38">
        <v>4741.27783</v>
      </c>
      <c r="F186" s="38">
        <v>7983.56088</v>
      </c>
      <c r="G186" s="38">
        <f t="shared" si="49"/>
        <v>60.421226730079113</v>
      </c>
      <c r="H186" s="38">
        <f t="shared" si="50"/>
        <v>-3105.76217</v>
      </c>
      <c r="I186" s="38">
        <f t="shared" si="51"/>
        <v>99.964322565818449</v>
      </c>
      <c r="J186" s="38">
        <f t="shared" si="52"/>
        <v>-1.6921700000002602</v>
      </c>
      <c r="K186" s="38">
        <f t="shared" si="53"/>
        <v>59.38800870019795</v>
      </c>
      <c r="L186" s="38">
        <f t="shared" si="54"/>
        <v>-3242.28305</v>
      </c>
    </row>
    <row r="187" spans="1:12" s="39" customFormat="1" ht="52.5" customHeight="1" x14ac:dyDescent="0.25">
      <c r="A187" s="55"/>
      <c r="B187" s="56" t="s">
        <v>303</v>
      </c>
      <c r="C187" s="38">
        <v>43044</v>
      </c>
      <c r="D187" s="38">
        <v>43044</v>
      </c>
      <c r="E187" s="38">
        <v>43044</v>
      </c>
      <c r="F187" s="38">
        <v>58412.807999999997</v>
      </c>
      <c r="G187" s="38">
        <f t="shared" si="49"/>
        <v>100</v>
      </c>
      <c r="H187" s="38">
        <f t="shared" si="50"/>
        <v>0</v>
      </c>
      <c r="I187" s="38">
        <f t="shared" si="51"/>
        <v>100</v>
      </c>
      <c r="J187" s="38">
        <f t="shared" si="52"/>
        <v>0</v>
      </c>
      <c r="K187" s="38">
        <f t="shared" si="53"/>
        <v>73.68931827417029</v>
      </c>
      <c r="L187" s="38">
        <f t="shared" si="54"/>
        <v>-15368.807999999997</v>
      </c>
    </row>
    <row r="188" spans="1:12" s="39" customFormat="1" ht="42" customHeight="1" x14ac:dyDescent="0.25">
      <c r="A188" s="55"/>
      <c r="B188" s="56" t="s">
        <v>304</v>
      </c>
      <c r="C188" s="38">
        <v>6114</v>
      </c>
      <c r="D188" s="38">
        <v>6114</v>
      </c>
      <c r="E188" s="38">
        <v>6114</v>
      </c>
      <c r="F188" s="38">
        <v>6009.0640000000003</v>
      </c>
      <c r="G188" s="38">
        <f t="shared" si="49"/>
        <v>100</v>
      </c>
      <c r="H188" s="38">
        <f t="shared" si="50"/>
        <v>0</v>
      </c>
      <c r="I188" s="38">
        <f t="shared" si="51"/>
        <v>100</v>
      </c>
      <c r="J188" s="38">
        <f t="shared" si="52"/>
        <v>0</v>
      </c>
      <c r="K188" s="38">
        <f t="shared" si="53"/>
        <v>101.74629526328891</v>
      </c>
      <c r="L188" s="38">
        <f t="shared" si="54"/>
        <v>104.93599999999969</v>
      </c>
    </row>
    <row r="189" spans="1:12" s="39" customFormat="1" ht="32.25" customHeight="1" x14ac:dyDescent="0.25">
      <c r="A189" s="55"/>
      <c r="B189" s="56" t="s">
        <v>305</v>
      </c>
      <c r="C189" s="38">
        <v>92805</v>
      </c>
      <c r="D189" s="38">
        <v>92805</v>
      </c>
      <c r="E189" s="38">
        <v>92805</v>
      </c>
      <c r="F189" s="38">
        <v>0</v>
      </c>
      <c r="G189" s="38">
        <f t="shared" si="49"/>
        <v>100</v>
      </c>
      <c r="H189" s="38">
        <f t="shared" si="50"/>
        <v>0</v>
      </c>
      <c r="I189" s="38">
        <f t="shared" si="51"/>
        <v>100</v>
      </c>
      <c r="J189" s="38">
        <f t="shared" si="52"/>
        <v>0</v>
      </c>
      <c r="K189" s="38" t="e">
        <f t="shared" si="53"/>
        <v>#DIV/0!</v>
      </c>
      <c r="L189" s="38">
        <f t="shared" si="54"/>
        <v>92805</v>
      </c>
    </row>
    <row r="190" spans="1:12" s="39" customFormat="1" ht="49.5" customHeight="1" x14ac:dyDescent="0.25">
      <c r="A190" s="55"/>
      <c r="B190" s="56" t="s">
        <v>306</v>
      </c>
      <c r="C190" s="38"/>
      <c r="D190" s="38">
        <v>7163.5</v>
      </c>
      <c r="E190" s="38">
        <v>0</v>
      </c>
      <c r="F190" s="38"/>
      <c r="G190" s="38"/>
      <c r="H190" s="38"/>
      <c r="I190" s="38" t="s">
        <v>60</v>
      </c>
      <c r="J190" s="38">
        <f t="shared" si="52"/>
        <v>-7163.5</v>
      </c>
      <c r="K190" s="38"/>
      <c r="L190" s="38"/>
    </row>
    <row r="191" spans="1:12" s="39" customFormat="1" ht="49.5" customHeight="1" x14ac:dyDescent="0.25">
      <c r="A191" s="55"/>
      <c r="B191" s="56" t="s">
        <v>307</v>
      </c>
      <c r="C191" s="38"/>
      <c r="D191" s="38">
        <v>10696.73</v>
      </c>
      <c r="E191" s="38">
        <v>7743.4400699999997</v>
      </c>
      <c r="F191" s="38"/>
      <c r="G191" s="38"/>
      <c r="H191" s="38"/>
      <c r="I191" s="38">
        <f t="shared" si="51"/>
        <v>72.390721930907858</v>
      </c>
      <c r="J191" s="38"/>
      <c r="K191" s="38"/>
      <c r="L191" s="38"/>
    </row>
    <row r="192" spans="1:12" s="39" customFormat="1" ht="32.25" customHeight="1" x14ac:dyDescent="0.25">
      <c r="A192" s="55"/>
      <c r="B192" s="56" t="s">
        <v>308</v>
      </c>
      <c r="C192" s="38"/>
      <c r="D192" s="38">
        <v>22015.14</v>
      </c>
      <c r="E192" s="38">
        <v>0</v>
      </c>
      <c r="F192" s="38">
        <v>12740.46212</v>
      </c>
      <c r="G192" s="38"/>
      <c r="H192" s="38"/>
      <c r="I192" s="38" t="s">
        <v>60</v>
      </c>
      <c r="J192" s="38"/>
      <c r="K192" s="38"/>
      <c r="L192" s="38"/>
    </row>
    <row r="193" spans="1:12" s="39" customFormat="1" ht="32.25" customHeight="1" x14ac:dyDescent="0.25">
      <c r="A193" s="55"/>
      <c r="B193" s="56" t="s">
        <v>309</v>
      </c>
      <c r="C193" s="38"/>
      <c r="D193" s="38">
        <v>218</v>
      </c>
      <c r="E193" s="38">
        <v>140.56401</v>
      </c>
      <c r="F193" s="38"/>
      <c r="G193" s="38"/>
      <c r="H193" s="38"/>
      <c r="I193" s="38">
        <f t="shared" si="51"/>
        <v>64.478903669724772</v>
      </c>
      <c r="J193" s="38"/>
      <c r="K193" s="38"/>
      <c r="L193" s="38"/>
    </row>
    <row r="194" spans="1:12" s="39" customFormat="1" ht="45" customHeight="1" x14ac:dyDescent="0.25">
      <c r="A194" s="55"/>
      <c r="B194" s="62" t="s">
        <v>310</v>
      </c>
      <c r="C194" s="38"/>
      <c r="D194" s="38">
        <v>0</v>
      </c>
      <c r="E194" s="38">
        <v>3125</v>
      </c>
      <c r="F194" s="38">
        <v>2431</v>
      </c>
      <c r="G194" s="38"/>
      <c r="H194" s="38"/>
      <c r="I194" s="38" t="s">
        <v>60</v>
      </c>
      <c r="J194" s="38"/>
      <c r="K194" s="38"/>
      <c r="L194" s="38"/>
    </row>
    <row r="195" spans="1:12" s="39" customFormat="1" ht="78" hidden="1" customHeight="1" x14ac:dyDescent="0.25">
      <c r="A195" s="55"/>
      <c r="B195" s="56" t="s">
        <v>311</v>
      </c>
      <c r="C195" s="38"/>
      <c r="D195" s="38"/>
      <c r="E195" s="38"/>
      <c r="F195" s="38">
        <v>5125.0201100000004</v>
      </c>
      <c r="G195" s="38" t="e">
        <f t="shared" si="49"/>
        <v>#DIV/0!</v>
      </c>
      <c r="H195" s="38">
        <f t="shared" si="50"/>
        <v>0</v>
      </c>
      <c r="I195" s="38" t="e">
        <f t="shared" si="51"/>
        <v>#DIV/0!</v>
      </c>
      <c r="J195" s="38">
        <f t="shared" si="52"/>
        <v>0</v>
      </c>
      <c r="K195" s="38">
        <f t="shared" si="53"/>
        <v>0</v>
      </c>
      <c r="L195" s="38">
        <f t="shared" si="54"/>
        <v>-5125.0201100000004</v>
      </c>
    </row>
    <row r="196" spans="1:12" s="39" customFormat="1" ht="32.25" customHeight="1" x14ac:dyDescent="0.25">
      <c r="A196" s="55"/>
      <c r="B196" s="56" t="s">
        <v>308</v>
      </c>
      <c r="C196" s="38"/>
      <c r="D196" s="38">
        <v>0</v>
      </c>
      <c r="E196" s="38">
        <v>19909.945790000002</v>
      </c>
      <c r="F196" s="38"/>
      <c r="G196" s="38" t="e">
        <f t="shared" si="49"/>
        <v>#DIV/0!</v>
      </c>
      <c r="H196" s="38">
        <f t="shared" si="50"/>
        <v>19909.945790000002</v>
      </c>
      <c r="I196" s="38" t="s">
        <v>60</v>
      </c>
      <c r="J196" s="38">
        <f t="shared" si="52"/>
        <v>19909.945790000002</v>
      </c>
      <c r="K196" s="38" t="e">
        <f t="shared" si="53"/>
        <v>#DIV/0!</v>
      </c>
      <c r="L196" s="38">
        <f t="shared" si="54"/>
        <v>19909.945790000002</v>
      </c>
    </row>
    <row r="197" spans="1:12" s="39" customFormat="1" ht="78" hidden="1" customHeight="1" x14ac:dyDescent="0.25">
      <c r="A197" s="55"/>
      <c r="B197" s="61" t="s">
        <v>312</v>
      </c>
      <c r="C197" s="38"/>
      <c r="D197" s="38"/>
      <c r="E197" s="38"/>
      <c r="F197" s="38">
        <v>9371.3792699999995</v>
      </c>
      <c r="G197" s="38" t="e">
        <f t="shared" si="49"/>
        <v>#DIV/0!</v>
      </c>
      <c r="H197" s="38">
        <f t="shared" si="50"/>
        <v>0</v>
      </c>
      <c r="I197" s="38" t="e">
        <f t="shared" ref="I197:I198" si="74">E197/D197*100</f>
        <v>#DIV/0!</v>
      </c>
      <c r="J197" s="38">
        <f t="shared" si="52"/>
        <v>0</v>
      </c>
      <c r="K197" s="38">
        <f t="shared" si="53"/>
        <v>0</v>
      </c>
      <c r="L197" s="38">
        <f t="shared" si="54"/>
        <v>-9371.3792699999995</v>
      </c>
    </row>
    <row r="198" spans="1:12" s="39" customFormat="1" ht="78" hidden="1" customHeight="1" x14ac:dyDescent="0.25">
      <c r="A198" s="55"/>
      <c r="B198" s="61" t="s">
        <v>313</v>
      </c>
      <c r="C198" s="38"/>
      <c r="D198" s="38"/>
      <c r="E198" s="38"/>
      <c r="F198" s="38">
        <v>4375.0559199999998</v>
      </c>
      <c r="G198" s="38" t="e">
        <f t="shared" si="49"/>
        <v>#DIV/0!</v>
      </c>
      <c r="H198" s="38">
        <f t="shared" si="50"/>
        <v>0</v>
      </c>
      <c r="I198" s="38" t="e">
        <f t="shared" si="74"/>
        <v>#DIV/0!</v>
      </c>
      <c r="J198" s="38">
        <f t="shared" si="52"/>
        <v>0</v>
      </c>
      <c r="K198" s="38">
        <f t="shared" si="53"/>
        <v>0</v>
      </c>
      <c r="L198" s="38">
        <f t="shared" si="54"/>
        <v>-4375.0559199999998</v>
      </c>
    </row>
    <row r="199" spans="1:12" s="39" customFormat="1" ht="78" hidden="1" customHeight="1" x14ac:dyDescent="0.25">
      <c r="A199" s="55"/>
      <c r="B199" s="56" t="s">
        <v>314</v>
      </c>
      <c r="C199" s="38"/>
      <c r="D199" s="38"/>
      <c r="E199" s="38"/>
      <c r="F199" s="38">
        <v>59230.85946</v>
      </c>
      <c r="G199" s="38" t="e">
        <f t="shared" si="49"/>
        <v>#DIV/0!</v>
      </c>
      <c r="H199" s="38">
        <f t="shared" si="50"/>
        <v>0</v>
      </c>
      <c r="I199" s="38" t="e">
        <f t="shared" si="51"/>
        <v>#DIV/0!</v>
      </c>
      <c r="J199" s="38">
        <f t="shared" si="52"/>
        <v>0</v>
      </c>
      <c r="K199" s="38">
        <f t="shared" si="53"/>
        <v>0</v>
      </c>
      <c r="L199" s="38">
        <f t="shared" si="54"/>
        <v>-59230.85946</v>
      </c>
    </row>
    <row r="200" spans="1:12" s="39" customFormat="1" ht="78" hidden="1" customHeight="1" x14ac:dyDescent="0.25">
      <c r="A200" s="55"/>
      <c r="B200" s="56" t="s">
        <v>315</v>
      </c>
      <c r="C200" s="38"/>
      <c r="D200" s="38"/>
      <c r="E200" s="38"/>
      <c r="F200" s="38">
        <v>25109.272959999998</v>
      </c>
      <c r="G200" s="38" t="e">
        <f t="shared" si="49"/>
        <v>#DIV/0!</v>
      </c>
      <c r="H200" s="38">
        <f t="shared" si="50"/>
        <v>0</v>
      </c>
      <c r="I200" s="38" t="e">
        <f t="shared" si="51"/>
        <v>#DIV/0!</v>
      </c>
      <c r="J200" s="38">
        <f t="shared" si="52"/>
        <v>0</v>
      </c>
      <c r="K200" s="38">
        <f t="shared" si="53"/>
        <v>0</v>
      </c>
      <c r="L200" s="38">
        <f t="shared" si="54"/>
        <v>-25109.272959999998</v>
      </c>
    </row>
    <row r="201" spans="1:12" s="30" customFormat="1" ht="35.25" customHeight="1" x14ac:dyDescent="0.25">
      <c r="A201" s="31" t="s">
        <v>316</v>
      </c>
      <c r="B201" s="32" t="s">
        <v>317</v>
      </c>
      <c r="C201" s="29">
        <f>C202+C205+C218+C221+C222+C223+C224+C225</f>
        <v>1895752.57</v>
      </c>
      <c r="D201" s="29">
        <f t="shared" ref="D201:F201" si="75">D202+D205+D218+D221+D222+D223+D224+D225</f>
        <v>2028793.57</v>
      </c>
      <c r="E201" s="29">
        <f t="shared" si="75"/>
        <v>1997485.4883300001</v>
      </c>
      <c r="F201" s="29">
        <f t="shared" si="75"/>
        <v>1876135.1050400001</v>
      </c>
      <c r="G201" s="29">
        <f t="shared" si="49"/>
        <v>105.36636056518705</v>
      </c>
      <c r="H201" s="29">
        <f t="shared" si="50"/>
        <v>101732.91833000001</v>
      </c>
      <c r="I201" s="29">
        <f t="shared" si="51"/>
        <v>98.456812850111703</v>
      </c>
      <c r="J201" s="29">
        <f t="shared" si="52"/>
        <v>-31308.081669999985</v>
      </c>
      <c r="K201" s="29">
        <f t="shared" si="53"/>
        <v>106.46810472039074</v>
      </c>
      <c r="L201" s="29">
        <f t="shared" si="54"/>
        <v>121350.38329000003</v>
      </c>
    </row>
    <row r="202" spans="1:12" ht="51" customHeight="1" x14ac:dyDescent="0.25">
      <c r="A202" s="33" t="s">
        <v>318</v>
      </c>
      <c r="B202" s="48" t="s">
        <v>319</v>
      </c>
      <c r="C202" s="35">
        <f t="shared" ref="C202:D202" si="76">SUM(C203:C204)</f>
        <v>59365</v>
      </c>
      <c r="D202" s="35">
        <f t="shared" si="76"/>
        <v>41082</v>
      </c>
      <c r="E202" s="35">
        <f t="shared" ref="E202:F202" si="77">SUM(E203:E204)</f>
        <v>30896.959949999997</v>
      </c>
      <c r="F202" s="35">
        <f t="shared" si="77"/>
        <v>58483.000870000003</v>
      </c>
      <c r="G202" s="35">
        <f t="shared" si="49"/>
        <v>52.045750779078581</v>
      </c>
      <c r="H202" s="35">
        <f t="shared" si="50"/>
        <v>-28468.040050000003</v>
      </c>
      <c r="I202" s="35">
        <f t="shared" si="51"/>
        <v>75.208022856725563</v>
      </c>
      <c r="J202" s="35">
        <f t="shared" si="52"/>
        <v>-10185.040050000003</v>
      </c>
      <c r="K202" s="35">
        <f t="shared" si="53"/>
        <v>52.830667869933457</v>
      </c>
      <c r="L202" s="35">
        <f t="shared" si="54"/>
        <v>-27586.040920000007</v>
      </c>
    </row>
    <row r="203" spans="1:12" s="39" customFormat="1" ht="37.5" customHeight="1" x14ac:dyDescent="0.25">
      <c r="A203" s="36"/>
      <c r="B203" s="63" t="s">
        <v>320</v>
      </c>
      <c r="C203" s="54">
        <v>53806</v>
      </c>
      <c r="D203" s="54">
        <v>35523</v>
      </c>
      <c r="E203" s="54">
        <v>26079.772089999999</v>
      </c>
      <c r="F203" s="54">
        <v>53111.000870000003</v>
      </c>
      <c r="G203" s="54">
        <f t="shared" si="49"/>
        <v>48.470007229676987</v>
      </c>
      <c r="H203" s="54">
        <f t="shared" si="50"/>
        <v>-27726.227910000001</v>
      </c>
      <c r="I203" s="54">
        <f t="shared" si="51"/>
        <v>73.416581060158208</v>
      </c>
      <c r="J203" s="54">
        <f t="shared" si="52"/>
        <v>-9443.2279100000014</v>
      </c>
      <c r="K203" s="54">
        <f t="shared" si="53"/>
        <v>49.104275315457819</v>
      </c>
      <c r="L203" s="54">
        <f t="shared" si="54"/>
        <v>-27031.228780000005</v>
      </c>
    </row>
    <row r="204" spans="1:12" s="39" customFormat="1" ht="37.5" customHeight="1" x14ac:dyDescent="0.25">
      <c r="A204" s="64"/>
      <c r="B204" s="65" t="s">
        <v>321</v>
      </c>
      <c r="C204" s="66">
        <v>5559</v>
      </c>
      <c r="D204" s="66">
        <v>5559</v>
      </c>
      <c r="E204" s="66">
        <v>4817.18786</v>
      </c>
      <c r="F204" s="66">
        <v>5372</v>
      </c>
      <c r="G204" s="66">
        <f t="shared" si="49"/>
        <v>86.655654973916171</v>
      </c>
      <c r="H204" s="66">
        <f t="shared" si="50"/>
        <v>-741.81214</v>
      </c>
      <c r="I204" s="66">
        <f t="shared" si="51"/>
        <v>86.655654973916171</v>
      </c>
      <c r="J204" s="66">
        <f t="shared" si="52"/>
        <v>-741.81214</v>
      </c>
      <c r="K204" s="66">
        <f t="shared" si="53"/>
        <v>89.672149292628447</v>
      </c>
      <c r="L204" s="66">
        <f t="shared" si="54"/>
        <v>-554.81214</v>
      </c>
    </row>
    <row r="205" spans="1:12" ht="41.25" customHeight="1" x14ac:dyDescent="0.25">
      <c r="A205" s="33" t="s">
        <v>322</v>
      </c>
      <c r="B205" s="34" t="s">
        <v>323</v>
      </c>
      <c r="C205" s="35">
        <f>SUM(C206:C217)</f>
        <v>33502.57</v>
      </c>
      <c r="D205" s="35">
        <f>SUM(D206:D217)</f>
        <v>33792.57</v>
      </c>
      <c r="E205" s="35">
        <f t="shared" ref="E205:F205" si="78">SUM(E206:E217)</f>
        <v>33028.83382</v>
      </c>
      <c r="F205" s="35">
        <f t="shared" si="78"/>
        <v>29413.612060000003</v>
      </c>
      <c r="G205" s="35">
        <f t="shared" si="49"/>
        <v>98.585970628521935</v>
      </c>
      <c r="H205" s="35">
        <f t="shared" si="50"/>
        <v>-473.73617999999988</v>
      </c>
      <c r="I205" s="35">
        <f t="shared" si="51"/>
        <v>97.739928688466136</v>
      </c>
      <c r="J205" s="35">
        <f t="shared" si="52"/>
        <v>-763.73617999999988</v>
      </c>
      <c r="K205" s="35">
        <f t="shared" si="53"/>
        <v>112.29098198692975</v>
      </c>
      <c r="L205" s="35">
        <f t="shared" si="54"/>
        <v>3615.2217599999967</v>
      </c>
    </row>
    <row r="206" spans="1:12" s="39" customFormat="1" ht="49.5" customHeight="1" x14ac:dyDescent="0.25">
      <c r="A206" s="36"/>
      <c r="B206" s="67" t="s">
        <v>324</v>
      </c>
      <c r="C206" s="38">
        <v>1848</v>
      </c>
      <c r="D206" s="38">
        <v>1848</v>
      </c>
      <c r="E206" s="38">
        <v>2703</v>
      </c>
      <c r="F206" s="38">
        <v>2781</v>
      </c>
      <c r="G206" s="38">
        <f t="shared" si="49"/>
        <v>146.26623376623377</v>
      </c>
      <c r="H206" s="38">
        <f t="shared" si="50"/>
        <v>855</v>
      </c>
      <c r="I206" s="38">
        <f t="shared" si="51"/>
        <v>146.26623376623377</v>
      </c>
      <c r="J206" s="38">
        <f t="shared" si="52"/>
        <v>855</v>
      </c>
      <c r="K206" s="38">
        <f t="shared" si="53"/>
        <v>97.195253505933124</v>
      </c>
      <c r="L206" s="38">
        <f t="shared" si="54"/>
        <v>-78</v>
      </c>
    </row>
    <row r="207" spans="1:12" s="39" customFormat="1" ht="71.25" customHeight="1" x14ac:dyDescent="0.25">
      <c r="A207" s="36"/>
      <c r="B207" s="67" t="s">
        <v>325</v>
      </c>
      <c r="C207" s="38">
        <v>6823</v>
      </c>
      <c r="D207" s="38">
        <v>6823</v>
      </c>
      <c r="E207" s="38">
        <v>6569.366</v>
      </c>
      <c r="F207" s="38">
        <v>6271.5779000000002</v>
      </c>
      <c r="G207" s="38">
        <f t="shared" si="49"/>
        <v>96.28266158581269</v>
      </c>
      <c r="H207" s="38">
        <f t="shared" si="50"/>
        <v>-253.63400000000001</v>
      </c>
      <c r="I207" s="38">
        <f t="shared" si="51"/>
        <v>96.28266158581269</v>
      </c>
      <c r="J207" s="38">
        <f t="shared" si="52"/>
        <v>-253.63400000000001</v>
      </c>
      <c r="K207" s="38">
        <f t="shared" si="53"/>
        <v>104.74821655328557</v>
      </c>
      <c r="L207" s="38">
        <f t="shared" si="54"/>
        <v>297.78809999999976</v>
      </c>
    </row>
    <row r="208" spans="1:12" s="39" customFormat="1" ht="68.25" customHeight="1" x14ac:dyDescent="0.25">
      <c r="A208" s="68"/>
      <c r="B208" s="69" t="s">
        <v>326</v>
      </c>
      <c r="C208" s="70">
        <v>5788</v>
      </c>
      <c r="D208" s="70">
        <v>5788</v>
      </c>
      <c r="E208" s="70">
        <v>5788</v>
      </c>
      <c r="F208" s="70">
        <v>5053</v>
      </c>
      <c r="G208" s="70">
        <f t="shared" si="49"/>
        <v>100</v>
      </c>
      <c r="H208" s="70">
        <f t="shared" si="50"/>
        <v>0</v>
      </c>
      <c r="I208" s="70">
        <f t="shared" si="51"/>
        <v>100</v>
      </c>
      <c r="J208" s="70">
        <f t="shared" si="52"/>
        <v>0</v>
      </c>
      <c r="K208" s="70">
        <f t="shared" si="53"/>
        <v>114.54581436770235</v>
      </c>
      <c r="L208" s="70">
        <f t="shared" si="54"/>
        <v>735</v>
      </c>
    </row>
    <row r="209" spans="1:12" s="39" customFormat="1" ht="66" customHeight="1" x14ac:dyDescent="0.25">
      <c r="A209" s="36"/>
      <c r="B209" s="63" t="s">
        <v>327</v>
      </c>
      <c r="C209" s="38">
        <v>155</v>
      </c>
      <c r="D209" s="38">
        <v>171</v>
      </c>
      <c r="E209" s="38">
        <v>3.2567699999999999</v>
      </c>
      <c r="F209" s="38">
        <v>22.235859999999999</v>
      </c>
      <c r="G209" s="38">
        <f t="shared" si="49"/>
        <v>2.101141935483871</v>
      </c>
      <c r="H209" s="38">
        <f t="shared" si="50"/>
        <v>-151.74323000000001</v>
      </c>
      <c r="I209" s="38">
        <f t="shared" si="51"/>
        <v>1.9045438596491229</v>
      </c>
      <c r="J209" s="38">
        <f t="shared" si="52"/>
        <v>-167.74323000000001</v>
      </c>
      <c r="K209" s="38">
        <f t="shared" si="53"/>
        <v>14.646476457398094</v>
      </c>
      <c r="L209" s="38">
        <f t="shared" si="54"/>
        <v>-18.979089999999999</v>
      </c>
    </row>
    <row r="210" spans="1:12" s="39" customFormat="1" ht="37.5" customHeight="1" x14ac:dyDescent="0.25">
      <c r="A210" s="36"/>
      <c r="B210" s="63" t="s">
        <v>328</v>
      </c>
      <c r="C210" s="38">
        <v>11239</v>
      </c>
      <c r="D210" s="38">
        <v>11239</v>
      </c>
      <c r="E210" s="38">
        <v>11239</v>
      </c>
      <c r="F210" s="38">
        <v>10459.6343</v>
      </c>
      <c r="G210" s="38">
        <f t="shared" ref="G210:G251" si="79">E210/C210*100</f>
        <v>100</v>
      </c>
      <c r="H210" s="38">
        <f t="shared" ref="H210:H251" si="80">E210-C210</f>
        <v>0</v>
      </c>
      <c r="I210" s="38">
        <f t="shared" ref="I210:I251" si="81">E210/D210*100</f>
        <v>100</v>
      </c>
      <c r="J210" s="38">
        <f t="shared" ref="J210:J251" si="82">E210-D210</f>
        <v>0</v>
      </c>
      <c r="K210" s="38">
        <f t="shared" ref="K210:K251" si="83">E210/F210*100</f>
        <v>107.45117542015785</v>
      </c>
      <c r="L210" s="38">
        <f t="shared" ref="L210:L251" si="84">E210-F210</f>
        <v>779.36570000000029</v>
      </c>
    </row>
    <row r="211" spans="1:12" s="39" customFormat="1" ht="51" customHeight="1" x14ac:dyDescent="0.25">
      <c r="A211" s="36"/>
      <c r="B211" s="63" t="s">
        <v>329</v>
      </c>
      <c r="C211" s="38">
        <v>708</v>
      </c>
      <c r="D211" s="38">
        <v>708</v>
      </c>
      <c r="E211" s="38">
        <v>708</v>
      </c>
      <c r="F211" s="38">
        <v>662</v>
      </c>
      <c r="G211" s="38">
        <f t="shared" si="79"/>
        <v>100</v>
      </c>
      <c r="H211" s="38">
        <f t="shared" si="80"/>
        <v>0</v>
      </c>
      <c r="I211" s="38">
        <f t="shared" si="81"/>
        <v>100</v>
      </c>
      <c r="J211" s="38">
        <f t="shared" si="82"/>
        <v>0</v>
      </c>
      <c r="K211" s="38">
        <f t="shared" si="83"/>
        <v>106.94864048338368</v>
      </c>
      <c r="L211" s="38">
        <f t="shared" si="84"/>
        <v>46</v>
      </c>
    </row>
    <row r="212" spans="1:12" s="39" customFormat="1" ht="189" customHeight="1" x14ac:dyDescent="0.25">
      <c r="A212" s="36"/>
      <c r="B212" s="63" t="s">
        <v>330</v>
      </c>
      <c r="C212" s="38">
        <v>1977</v>
      </c>
      <c r="D212" s="38">
        <v>1977</v>
      </c>
      <c r="E212" s="38">
        <v>1967.8675000000001</v>
      </c>
      <c r="F212" s="38">
        <v>1490</v>
      </c>
      <c r="G212" s="38">
        <f t="shared" si="79"/>
        <v>99.538062721294892</v>
      </c>
      <c r="H212" s="38">
        <f t="shared" si="80"/>
        <v>-9.1324999999999363</v>
      </c>
      <c r="I212" s="38">
        <f t="shared" si="81"/>
        <v>99.538062721294892</v>
      </c>
      <c r="J212" s="38">
        <f t="shared" si="82"/>
        <v>-9.1324999999999363</v>
      </c>
      <c r="K212" s="38">
        <f t="shared" si="83"/>
        <v>132.07164429530204</v>
      </c>
      <c r="L212" s="38">
        <f t="shared" si="84"/>
        <v>477.86750000000006</v>
      </c>
    </row>
    <row r="213" spans="1:12" s="39" customFormat="1" ht="78" hidden="1" customHeight="1" x14ac:dyDescent="0.25">
      <c r="A213" s="36"/>
      <c r="B213" s="63" t="s">
        <v>331</v>
      </c>
      <c r="C213" s="38"/>
      <c r="D213" s="38"/>
      <c r="E213" s="38"/>
      <c r="F213" s="38"/>
      <c r="G213" s="38" t="e">
        <f t="shared" si="79"/>
        <v>#DIV/0!</v>
      </c>
      <c r="H213" s="38">
        <f t="shared" si="80"/>
        <v>0</v>
      </c>
      <c r="I213" s="38" t="e">
        <f t="shared" si="81"/>
        <v>#DIV/0!</v>
      </c>
      <c r="J213" s="38">
        <f t="shared" si="82"/>
        <v>0</v>
      </c>
      <c r="K213" s="38" t="e">
        <f t="shared" si="83"/>
        <v>#DIV/0!</v>
      </c>
      <c r="L213" s="38">
        <f t="shared" si="84"/>
        <v>0</v>
      </c>
    </row>
    <row r="214" spans="1:12" s="39" customFormat="1" ht="159.75" customHeight="1" x14ac:dyDescent="0.25">
      <c r="A214" s="36"/>
      <c r="B214" s="63" t="s">
        <v>332</v>
      </c>
      <c r="C214" s="38">
        <v>2470</v>
      </c>
      <c r="D214" s="38">
        <v>2470</v>
      </c>
      <c r="E214" s="38">
        <v>2470</v>
      </c>
      <c r="F214" s="38">
        <v>2674.1640000000002</v>
      </c>
      <c r="G214" s="38">
        <f t="shared" si="79"/>
        <v>100</v>
      </c>
      <c r="H214" s="38">
        <f t="shared" si="80"/>
        <v>0</v>
      </c>
      <c r="I214" s="38">
        <f t="shared" si="81"/>
        <v>100</v>
      </c>
      <c r="J214" s="38">
        <f t="shared" si="82"/>
        <v>0</v>
      </c>
      <c r="K214" s="38">
        <f t="shared" si="83"/>
        <v>92.365314917110538</v>
      </c>
      <c r="L214" s="38">
        <f t="shared" si="84"/>
        <v>-204.16400000000021</v>
      </c>
    </row>
    <row r="215" spans="1:12" s="39" customFormat="1" ht="68.25" customHeight="1" x14ac:dyDescent="0.25">
      <c r="A215" s="36"/>
      <c r="B215" s="63" t="s">
        <v>333</v>
      </c>
      <c r="C215" s="38">
        <v>2134</v>
      </c>
      <c r="D215" s="38">
        <v>2134</v>
      </c>
      <c r="E215" s="38">
        <v>1327.3435500000001</v>
      </c>
      <c r="F215" s="38"/>
      <c r="G215" s="38">
        <f t="shared" si="79"/>
        <v>62.199791471415189</v>
      </c>
      <c r="H215" s="38">
        <f t="shared" si="80"/>
        <v>-806.65644999999995</v>
      </c>
      <c r="I215" s="38">
        <f t="shared" si="81"/>
        <v>62.199791471415189</v>
      </c>
      <c r="J215" s="38">
        <f t="shared" si="82"/>
        <v>-806.65644999999995</v>
      </c>
      <c r="K215" s="38" t="e">
        <f t="shared" si="83"/>
        <v>#DIV/0!</v>
      </c>
      <c r="L215" s="38">
        <f t="shared" si="84"/>
        <v>1327.3435500000001</v>
      </c>
    </row>
    <row r="216" spans="1:12" s="39" customFormat="1" ht="68.25" customHeight="1" x14ac:dyDescent="0.25">
      <c r="A216" s="36"/>
      <c r="B216" s="56" t="s">
        <v>334</v>
      </c>
      <c r="C216" s="38"/>
      <c r="D216" s="38">
        <v>274</v>
      </c>
      <c r="E216" s="38">
        <v>253</v>
      </c>
      <c r="F216" s="38"/>
      <c r="G216" s="38"/>
      <c r="H216" s="38"/>
      <c r="I216" s="38">
        <f t="shared" si="81"/>
        <v>92.335766423357668</v>
      </c>
      <c r="J216" s="38">
        <f t="shared" si="82"/>
        <v>-21</v>
      </c>
      <c r="K216" s="38" t="e">
        <f t="shared" si="83"/>
        <v>#DIV/0!</v>
      </c>
      <c r="L216" s="38">
        <f t="shared" si="84"/>
        <v>253</v>
      </c>
    </row>
    <row r="217" spans="1:12" s="39" customFormat="1" ht="95.25" customHeight="1" x14ac:dyDescent="0.25">
      <c r="A217" s="36"/>
      <c r="B217" s="63" t="s">
        <v>335</v>
      </c>
      <c r="C217" s="38">
        <v>360.57</v>
      </c>
      <c r="D217" s="38">
        <v>360.57</v>
      </c>
      <c r="E217" s="38">
        <v>0</v>
      </c>
      <c r="F217" s="38"/>
      <c r="G217" s="38">
        <f t="shared" si="79"/>
        <v>0</v>
      </c>
      <c r="H217" s="38">
        <f t="shared" si="80"/>
        <v>-360.57</v>
      </c>
      <c r="I217" s="38" t="s">
        <v>60</v>
      </c>
      <c r="J217" s="38">
        <f t="shared" si="82"/>
        <v>-360.57</v>
      </c>
      <c r="K217" s="38" t="e">
        <f t="shared" si="83"/>
        <v>#DIV/0!</v>
      </c>
      <c r="L217" s="38">
        <f t="shared" si="84"/>
        <v>0</v>
      </c>
    </row>
    <row r="218" spans="1:12" ht="81.75" customHeight="1" x14ac:dyDescent="0.25">
      <c r="A218" s="33" t="s">
        <v>336</v>
      </c>
      <c r="B218" s="48" t="s">
        <v>337</v>
      </c>
      <c r="C218" s="35">
        <f t="shared" ref="C218:D218" si="85">SUM(C219:C220)</f>
        <v>39648</v>
      </c>
      <c r="D218" s="35">
        <f t="shared" si="85"/>
        <v>39648</v>
      </c>
      <c r="E218" s="35">
        <f t="shared" ref="E218:F218" si="86">SUM(E219:E220)</f>
        <v>30992</v>
      </c>
      <c r="F218" s="35">
        <f t="shared" si="86"/>
        <v>33342</v>
      </c>
      <c r="G218" s="35">
        <f t="shared" si="79"/>
        <v>78.167877320419706</v>
      </c>
      <c r="H218" s="35">
        <f t="shared" si="80"/>
        <v>-8656</v>
      </c>
      <c r="I218" s="35">
        <f t="shared" si="81"/>
        <v>78.167877320419706</v>
      </c>
      <c r="J218" s="35">
        <f t="shared" si="82"/>
        <v>-8656</v>
      </c>
      <c r="K218" s="35">
        <f t="shared" si="83"/>
        <v>92.951832523543871</v>
      </c>
      <c r="L218" s="35">
        <f t="shared" si="84"/>
        <v>-2350</v>
      </c>
    </row>
    <row r="219" spans="1:12" s="39" customFormat="1" ht="69" customHeight="1" x14ac:dyDescent="0.25">
      <c r="A219" s="36" t="s">
        <v>338</v>
      </c>
      <c r="B219" s="63" t="s">
        <v>339</v>
      </c>
      <c r="C219" s="38">
        <v>37536</v>
      </c>
      <c r="D219" s="38">
        <v>37536</v>
      </c>
      <c r="E219" s="38">
        <v>29024</v>
      </c>
      <c r="F219" s="38">
        <v>31268</v>
      </c>
      <c r="G219" s="38">
        <f t="shared" si="79"/>
        <v>77.323103154305201</v>
      </c>
      <c r="H219" s="38">
        <f t="shared" si="80"/>
        <v>-8512</v>
      </c>
      <c r="I219" s="38">
        <f t="shared" si="81"/>
        <v>77.323103154305201</v>
      </c>
      <c r="J219" s="38">
        <f t="shared" si="82"/>
        <v>-8512</v>
      </c>
      <c r="K219" s="38">
        <f t="shared" si="83"/>
        <v>92.823333759754377</v>
      </c>
      <c r="L219" s="38">
        <f t="shared" si="84"/>
        <v>-2244</v>
      </c>
    </row>
    <row r="220" spans="1:12" s="39" customFormat="1" ht="82.5" customHeight="1" x14ac:dyDescent="0.25">
      <c r="A220" s="36" t="s">
        <v>340</v>
      </c>
      <c r="B220" s="63" t="s">
        <v>341</v>
      </c>
      <c r="C220" s="38">
        <f>1737+375</f>
        <v>2112</v>
      </c>
      <c r="D220" s="38">
        <v>2112</v>
      </c>
      <c r="E220" s="38">
        <v>1968</v>
      </c>
      <c r="F220" s="38">
        <v>2074</v>
      </c>
      <c r="G220" s="38">
        <f t="shared" si="79"/>
        <v>93.181818181818173</v>
      </c>
      <c r="H220" s="38">
        <f t="shared" si="80"/>
        <v>-144</v>
      </c>
      <c r="I220" s="38">
        <f t="shared" si="81"/>
        <v>93.181818181818173</v>
      </c>
      <c r="J220" s="38">
        <f t="shared" si="82"/>
        <v>-144</v>
      </c>
      <c r="K220" s="38">
        <f t="shared" si="83"/>
        <v>94.889103182256505</v>
      </c>
      <c r="L220" s="38">
        <f t="shared" si="84"/>
        <v>-106</v>
      </c>
    </row>
    <row r="221" spans="1:12" ht="65.25" customHeight="1" x14ac:dyDescent="0.25">
      <c r="A221" s="33" t="s">
        <v>342</v>
      </c>
      <c r="B221" s="48" t="s">
        <v>343</v>
      </c>
      <c r="C221" s="51">
        <v>33341</v>
      </c>
      <c r="D221" s="51">
        <v>55760</v>
      </c>
      <c r="E221" s="51">
        <v>54080.599000000002</v>
      </c>
      <c r="F221" s="51">
        <v>31853.297419999999</v>
      </c>
      <c r="G221" s="51">
        <f t="shared" si="79"/>
        <v>162.20448996730752</v>
      </c>
      <c r="H221" s="51">
        <f t="shared" si="80"/>
        <v>20739.599000000002</v>
      </c>
      <c r="I221" s="51">
        <f t="shared" si="81"/>
        <v>96.988161764705879</v>
      </c>
      <c r="J221" s="51">
        <f t="shared" si="82"/>
        <v>-1679.400999999998</v>
      </c>
      <c r="K221" s="51">
        <f t="shared" si="83"/>
        <v>169.78022176769667</v>
      </c>
      <c r="L221" s="51">
        <f t="shared" si="84"/>
        <v>22227.301580000003</v>
      </c>
    </row>
    <row r="222" spans="1:12" ht="66.75" customHeight="1" x14ac:dyDescent="0.25">
      <c r="A222" s="33" t="s">
        <v>344</v>
      </c>
      <c r="B222" s="48" t="s">
        <v>345</v>
      </c>
      <c r="C222" s="51">
        <v>1077</v>
      </c>
      <c r="D222" s="51">
        <v>1077</v>
      </c>
      <c r="E222" s="51">
        <v>614.1</v>
      </c>
      <c r="F222" s="51">
        <v>0</v>
      </c>
      <c r="G222" s="51">
        <f t="shared" si="79"/>
        <v>57.019498607242348</v>
      </c>
      <c r="H222" s="51">
        <f t="shared" si="80"/>
        <v>-462.9</v>
      </c>
      <c r="I222" s="51">
        <f t="shared" si="81"/>
        <v>57.019498607242348</v>
      </c>
      <c r="J222" s="51">
        <f t="shared" si="82"/>
        <v>-462.9</v>
      </c>
      <c r="K222" s="51" t="e">
        <f t="shared" si="83"/>
        <v>#DIV/0!</v>
      </c>
      <c r="L222" s="51">
        <f t="shared" si="84"/>
        <v>614.1</v>
      </c>
    </row>
    <row r="223" spans="1:12" ht="67.5" customHeight="1" x14ac:dyDescent="0.25">
      <c r="A223" s="33" t="s">
        <v>346</v>
      </c>
      <c r="B223" s="48" t="s">
        <v>347</v>
      </c>
      <c r="C223" s="51">
        <v>45622</v>
      </c>
      <c r="D223" s="51">
        <v>45883</v>
      </c>
      <c r="E223" s="51">
        <v>45803.798690000003</v>
      </c>
      <c r="F223" s="51">
        <v>45359.085350000001</v>
      </c>
      <c r="G223" s="51">
        <f t="shared" si="79"/>
        <v>100.39848908421376</v>
      </c>
      <c r="H223" s="51">
        <f t="shared" si="80"/>
        <v>181.79869000000326</v>
      </c>
      <c r="I223" s="51">
        <f t="shared" si="81"/>
        <v>99.827384194581882</v>
      </c>
      <c r="J223" s="51">
        <f t="shared" si="82"/>
        <v>-79.201309999996738</v>
      </c>
      <c r="K223" s="51">
        <f t="shared" si="83"/>
        <v>100.9804283674781</v>
      </c>
      <c r="L223" s="51">
        <f t="shared" si="84"/>
        <v>444.71334000000206</v>
      </c>
    </row>
    <row r="224" spans="1:12" ht="78" hidden="1" customHeight="1" x14ac:dyDescent="0.25">
      <c r="A224" s="33" t="s">
        <v>348</v>
      </c>
      <c r="B224" s="48" t="s">
        <v>349</v>
      </c>
      <c r="C224" s="51"/>
      <c r="D224" s="51"/>
      <c r="E224" s="51"/>
      <c r="F224" s="51">
        <v>458.85</v>
      </c>
      <c r="G224" s="51" t="e">
        <f t="shared" si="79"/>
        <v>#DIV/0!</v>
      </c>
      <c r="H224" s="51">
        <f t="shared" si="80"/>
        <v>0</v>
      </c>
      <c r="I224" s="51" t="e">
        <f t="shared" si="81"/>
        <v>#DIV/0!</v>
      </c>
      <c r="J224" s="51">
        <f t="shared" si="82"/>
        <v>0</v>
      </c>
      <c r="K224" s="51">
        <f t="shared" si="83"/>
        <v>0</v>
      </c>
      <c r="L224" s="51">
        <f t="shared" si="84"/>
        <v>-458.85</v>
      </c>
    </row>
    <row r="225" spans="1:12" ht="31.5" customHeight="1" x14ac:dyDescent="0.25">
      <c r="A225" s="33" t="s">
        <v>350</v>
      </c>
      <c r="B225" s="48" t="s">
        <v>351</v>
      </c>
      <c r="C225" s="51">
        <f t="shared" ref="C225:F225" si="87">SUM(C226:C228)</f>
        <v>1683197</v>
      </c>
      <c r="D225" s="51">
        <f t="shared" si="87"/>
        <v>1811551</v>
      </c>
      <c r="E225" s="51">
        <f t="shared" si="87"/>
        <v>1802069.1968700001</v>
      </c>
      <c r="F225" s="51">
        <f t="shared" si="87"/>
        <v>1677225.2593400001</v>
      </c>
      <c r="G225" s="51">
        <f t="shared" si="79"/>
        <v>107.06228664083883</v>
      </c>
      <c r="H225" s="51">
        <f t="shared" si="80"/>
        <v>118872.1968700001</v>
      </c>
      <c r="I225" s="51">
        <f t="shared" si="81"/>
        <v>99.476591984989653</v>
      </c>
      <c r="J225" s="51">
        <f t="shared" si="82"/>
        <v>-9481.8031299998984</v>
      </c>
      <c r="K225" s="51">
        <f t="shared" si="83"/>
        <v>107.44348064368687</v>
      </c>
      <c r="L225" s="51">
        <f t="shared" si="84"/>
        <v>124843.93753</v>
      </c>
    </row>
    <row r="226" spans="1:12" s="39" customFormat="1" ht="172.5" customHeight="1" x14ac:dyDescent="0.25">
      <c r="A226" s="36"/>
      <c r="B226" s="63" t="s">
        <v>352</v>
      </c>
      <c r="C226" s="54">
        <f>1064541-45622</f>
        <v>1018919</v>
      </c>
      <c r="D226" s="54">
        <v>1086792</v>
      </c>
      <c r="E226" s="54">
        <v>1087771.2937700001</v>
      </c>
      <c r="F226" s="54">
        <v>1036108.5187200001</v>
      </c>
      <c r="G226" s="54">
        <f t="shared" si="79"/>
        <v>106.75738638400109</v>
      </c>
      <c r="H226" s="54">
        <f t="shared" si="80"/>
        <v>68852.293770000106</v>
      </c>
      <c r="I226" s="54">
        <f t="shared" si="81"/>
        <v>100.09010866568764</v>
      </c>
      <c r="J226" s="54">
        <f t="shared" si="82"/>
        <v>979.29377000010572</v>
      </c>
      <c r="K226" s="54">
        <f t="shared" si="83"/>
        <v>104.98623205162177</v>
      </c>
      <c r="L226" s="54">
        <f t="shared" si="84"/>
        <v>51662.775050000055</v>
      </c>
    </row>
    <row r="227" spans="1:12" s="71" customFormat="1" ht="125.25" customHeight="1" x14ac:dyDescent="0.25">
      <c r="A227" s="36"/>
      <c r="B227" s="63" t="s">
        <v>353</v>
      </c>
      <c r="C227" s="54">
        <v>657079</v>
      </c>
      <c r="D227" s="54">
        <v>717560</v>
      </c>
      <c r="E227" s="54">
        <v>707552.9031</v>
      </c>
      <c r="F227" s="54">
        <v>634319.74062000006</v>
      </c>
      <c r="G227" s="54">
        <f t="shared" si="79"/>
        <v>107.68155778833291</v>
      </c>
      <c r="H227" s="54">
        <f t="shared" si="80"/>
        <v>50473.903099999996</v>
      </c>
      <c r="I227" s="54">
        <f t="shared" si="81"/>
        <v>98.605399283683596</v>
      </c>
      <c r="J227" s="54">
        <f t="shared" si="82"/>
        <v>-10007.096900000004</v>
      </c>
      <c r="K227" s="54">
        <f t="shared" si="83"/>
        <v>111.54514951850938</v>
      </c>
      <c r="L227" s="54">
        <f t="shared" si="84"/>
        <v>73233.162479999941</v>
      </c>
    </row>
    <row r="228" spans="1:12" s="71" customFormat="1" ht="246" customHeight="1" x14ac:dyDescent="0.25">
      <c r="A228" s="36"/>
      <c r="B228" s="63" t="s">
        <v>354</v>
      </c>
      <c r="C228" s="54">
        <f>4854+564+1075+150+157+28+371</f>
        <v>7199</v>
      </c>
      <c r="D228" s="54">
        <v>7199</v>
      </c>
      <c r="E228" s="54">
        <v>6745</v>
      </c>
      <c r="F228" s="54">
        <v>6797</v>
      </c>
      <c r="G228" s="54">
        <f t="shared" si="79"/>
        <v>93.693568551187667</v>
      </c>
      <c r="H228" s="54">
        <f t="shared" si="80"/>
        <v>-454</v>
      </c>
      <c r="I228" s="54">
        <f t="shared" si="81"/>
        <v>93.693568551187667</v>
      </c>
      <c r="J228" s="54">
        <f t="shared" si="82"/>
        <v>-454</v>
      </c>
      <c r="K228" s="54">
        <f t="shared" si="83"/>
        <v>99.234956598499338</v>
      </c>
      <c r="L228" s="54">
        <f t="shared" si="84"/>
        <v>-52</v>
      </c>
    </row>
    <row r="229" spans="1:12" s="30" customFormat="1" ht="33" customHeight="1" x14ac:dyDescent="0.25">
      <c r="A229" s="31" t="s">
        <v>355</v>
      </c>
      <c r="B229" s="32" t="s">
        <v>356</v>
      </c>
      <c r="C229" s="29">
        <f>C230+C231+C232</f>
        <v>69024</v>
      </c>
      <c r="D229" s="29">
        <f t="shared" ref="D229:F229" si="88">D230+D231+D232</f>
        <v>440643.07</v>
      </c>
      <c r="E229" s="29">
        <f t="shared" si="88"/>
        <v>401433.27161</v>
      </c>
      <c r="F229" s="29">
        <f t="shared" si="88"/>
        <v>9087.9532799999997</v>
      </c>
      <c r="G229" s="29">
        <f t="shared" si="79"/>
        <v>581.58505970387114</v>
      </c>
      <c r="H229" s="29">
        <f t="shared" si="80"/>
        <v>332409.27161</v>
      </c>
      <c r="I229" s="29">
        <f t="shared" si="81"/>
        <v>91.101687270379628</v>
      </c>
      <c r="J229" s="29">
        <f t="shared" si="82"/>
        <v>-39209.798390000011</v>
      </c>
      <c r="K229" s="29">
        <f t="shared" si="83"/>
        <v>4417.2021932973666</v>
      </c>
      <c r="L229" s="29">
        <f t="shared" si="84"/>
        <v>392345.31832999998</v>
      </c>
    </row>
    <row r="230" spans="1:12" ht="78" customHeight="1" x14ac:dyDescent="0.25">
      <c r="A230" s="72" t="s">
        <v>357</v>
      </c>
      <c r="B230" s="48" t="s">
        <v>358</v>
      </c>
      <c r="C230" s="35"/>
      <c r="D230" s="35">
        <v>0</v>
      </c>
      <c r="E230" s="35">
        <v>1477</v>
      </c>
      <c r="F230" s="35">
        <v>0</v>
      </c>
      <c r="G230" s="35" t="e">
        <f t="shared" si="79"/>
        <v>#DIV/0!</v>
      </c>
      <c r="H230" s="35">
        <f t="shared" si="80"/>
        <v>1477</v>
      </c>
      <c r="I230" s="35" t="s">
        <v>60</v>
      </c>
      <c r="J230" s="35">
        <f t="shared" si="82"/>
        <v>1477</v>
      </c>
      <c r="K230" s="35" t="e">
        <f t="shared" si="83"/>
        <v>#DIV/0!</v>
      </c>
      <c r="L230" s="35">
        <f t="shared" si="84"/>
        <v>1477</v>
      </c>
    </row>
    <row r="231" spans="1:12" ht="34.5" customHeight="1" x14ac:dyDescent="0.25">
      <c r="A231" s="72" t="s">
        <v>359</v>
      </c>
      <c r="B231" s="48" t="s">
        <v>360</v>
      </c>
      <c r="C231" s="35"/>
      <c r="D231" s="35">
        <v>200.07</v>
      </c>
      <c r="E231" s="35">
        <v>200.07</v>
      </c>
      <c r="F231" s="35">
        <v>200.07</v>
      </c>
      <c r="G231" s="35" t="e">
        <f t="shared" si="79"/>
        <v>#DIV/0!</v>
      </c>
      <c r="H231" s="35">
        <f t="shared" si="80"/>
        <v>200.07</v>
      </c>
      <c r="I231" s="35">
        <f t="shared" si="81"/>
        <v>100</v>
      </c>
      <c r="J231" s="35">
        <f t="shared" si="82"/>
        <v>0</v>
      </c>
      <c r="K231" s="35">
        <f t="shared" si="83"/>
        <v>100</v>
      </c>
      <c r="L231" s="35">
        <f t="shared" si="84"/>
        <v>0</v>
      </c>
    </row>
    <row r="232" spans="1:12" ht="33.75" customHeight="1" x14ac:dyDescent="0.25">
      <c r="A232" s="33" t="s">
        <v>361</v>
      </c>
      <c r="B232" s="48" t="s">
        <v>362</v>
      </c>
      <c r="C232" s="35">
        <f>SUM(C233:C243)</f>
        <v>69024</v>
      </c>
      <c r="D232" s="35">
        <f>SUM(D233:D243)</f>
        <v>440443</v>
      </c>
      <c r="E232" s="35">
        <f>SUM(E233:E243)</f>
        <v>399756.20160999999</v>
      </c>
      <c r="F232" s="35">
        <f>SUM(F233:F243)</f>
        <v>8887.88328</v>
      </c>
      <c r="G232" s="35">
        <f t="shared" si="79"/>
        <v>579.15536858194253</v>
      </c>
      <c r="H232" s="35">
        <f t="shared" si="80"/>
        <v>330732.20160999999</v>
      </c>
      <c r="I232" s="35">
        <f t="shared" si="81"/>
        <v>90.762301049170944</v>
      </c>
      <c r="J232" s="35">
        <f t="shared" si="82"/>
        <v>-40686.798390000011</v>
      </c>
      <c r="K232" s="35">
        <f t="shared" si="83"/>
        <v>4497.7661048897116</v>
      </c>
      <c r="L232" s="35">
        <f t="shared" si="84"/>
        <v>390868.31832999998</v>
      </c>
    </row>
    <row r="233" spans="1:12" s="39" customFormat="1" ht="32.25" customHeight="1" x14ac:dyDescent="0.25">
      <c r="A233" s="36"/>
      <c r="B233" s="63" t="s">
        <v>363</v>
      </c>
      <c r="C233" s="38">
        <v>2000</v>
      </c>
      <c r="D233" s="38">
        <v>2000</v>
      </c>
      <c r="E233" s="38">
        <v>1683.31872</v>
      </c>
      <c r="F233" s="38">
        <v>1887.88328</v>
      </c>
      <c r="G233" s="38">
        <f t="shared" si="79"/>
        <v>84.165936000000002</v>
      </c>
      <c r="H233" s="38">
        <f t="shared" si="80"/>
        <v>-316.68128000000002</v>
      </c>
      <c r="I233" s="38">
        <f t="shared" si="81"/>
        <v>84.165936000000002</v>
      </c>
      <c r="J233" s="38">
        <f t="shared" si="82"/>
        <v>-316.68128000000002</v>
      </c>
      <c r="K233" s="38">
        <f t="shared" si="83"/>
        <v>89.164342829499503</v>
      </c>
      <c r="L233" s="38">
        <f t="shared" si="84"/>
        <v>-204.56456000000003</v>
      </c>
    </row>
    <row r="234" spans="1:12" s="39" customFormat="1" ht="35.25" customHeight="1" x14ac:dyDescent="0.25">
      <c r="A234" s="36"/>
      <c r="B234" s="63" t="s">
        <v>364</v>
      </c>
      <c r="C234" s="38">
        <v>24000</v>
      </c>
      <c r="D234" s="38">
        <v>24000</v>
      </c>
      <c r="E234" s="38">
        <v>24000</v>
      </c>
      <c r="F234" s="38">
        <v>7000</v>
      </c>
      <c r="G234" s="38">
        <f t="shared" si="79"/>
        <v>100</v>
      </c>
      <c r="H234" s="38">
        <f t="shared" si="80"/>
        <v>0</v>
      </c>
      <c r="I234" s="38">
        <f t="shared" si="81"/>
        <v>100</v>
      </c>
      <c r="J234" s="38">
        <f t="shared" si="82"/>
        <v>0</v>
      </c>
      <c r="K234" s="38">
        <f t="shared" si="83"/>
        <v>342.85714285714283</v>
      </c>
      <c r="L234" s="38">
        <f t="shared" si="84"/>
        <v>17000</v>
      </c>
    </row>
    <row r="235" spans="1:12" s="39" customFormat="1" ht="62.25" customHeight="1" x14ac:dyDescent="0.25">
      <c r="A235" s="36"/>
      <c r="B235" s="63" t="s">
        <v>365</v>
      </c>
      <c r="C235" s="38">
        <v>39415</v>
      </c>
      <c r="D235" s="38">
        <v>39415</v>
      </c>
      <c r="E235" s="38">
        <v>0</v>
      </c>
      <c r="F235" s="38"/>
      <c r="G235" s="38">
        <f t="shared" si="79"/>
        <v>0</v>
      </c>
      <c r="H235" s="38">
        <f t="shared" si="80"/>
        <v>-39415</v>
      </c>
      <c r="I235" s="38" t="s">
        <v>60</v>
      </c>
      <c r="J235" s="38">
        <f t="shared" si="82"/>
        <v>-39415</v>
      </c>
      <c r="K235" s="38" t="e">
        <f t="shared" si="83"/>
        <v>#DIV/0!</v>
      </c>
      <c r="L235" s="38">
        <f t="shared" si="84"/>
        <v>0</v>
      </c>
    </row>
    <row r="236" spans="1:12" s="39" customFormat="1" ht="35.25" customHeight="1" x14ac:dyDescent="0.25">
      <c r="A236" s="36"/>
      <c r="B236" s="63" t="s">
        <v>366</v>
      </c>
      <c r="C236" s="38">
        <v>3609</v>
      </c>
      <c r="D236" s="38">
        <v>17749</v>
      </c>
      <c r="E236" s="38">
        <v>13704.26872</v>
      </c>
      <c r="F236" s="38"/>
      <c r="G236" s="38">
        <f t="shared" si="79"/>
        <v>379.72481906345246</v>
      </c>
      <c r="H236" s="38">
        <f t="shared" si="80"/>
        <v>10095.26872</v>
      </c>
      <c r="I236" s="38">
        <f t="shared" si="81"/>
        <v>77.211497661840099</v>
      </c>
      <c r="J236" s="38">
        <f t="shared" si="82"/>
        <v>-4044.73128</v>
      </c>
      <c r="K236" s="38" t="e">
        <f t="shared" si="83"/>
        <v>#DIV/0!</v>
      </c>
      <c r="L236" s="38">
        <f t="shared" si="84"/>
        <v>13704.26872</v>
      </c>
    </row>
    <row r="237" spans="1:12" s="39" customFormat="1" ht="65.25" customHeight="1" x14ac:dyDescent="0.25">
      <c r="A237" s="36"/>
      <c r="B237" s="56" t="s">
        <v>367</v>
      </c>
      <c r="C237" s="38"/>
      <c r="D237" s="38">
        <v>2160</v>
      </c>
      <c r="E237" s="38">
        <v>2100</v>
      </c>
      <c r="F237" s="38"/>
      <c r="G237" s="38"/>
      <c r="H237" s="38"/>
      <c r="I237" s="38">
        <f t="shared" si="81"/>
        <v>97.222222222222214</v>
      </c>
      <c r="J237" s="38">
        <f t="shared" si="82"/>
        <v>-60</v>
      </c>
      <c r="K237" s="38" t="e">
        <f t="shared" si="83"/>
        <v>#DIV/0!</v>
      </c>
      <c r="L237" s="38">
        <f t="shared" si="84"/>
        <v>2100</v>
      </c>
    </row>
    <row r="238" spans="1:12" s="39" customFormat="1" ht="200.25" customHeight="1" x14ac:dyDescent="0.25">
      <c r="A238" s="36"/>
      <c r="B238" s="56" t="s">
        <v>368</v>
      </c>
      <c r="C238" s="38"/>
      <c r="D238" s="38">
        <v>353023</v>
      </c>
      <c r="E238" s="38">
        <v>353023</v>
      </c>
      <c r="F238" s="38"/>
      <c r="G238" s="38"/>
      <c r="H238" s="38"/>
      <c r="I238" s="38">
        <f t="shared" si="81"/>
        <v>100</v>
      </c>
      <c r="J238" s="38">
        <f t="shared" si="82"/>
        <v>0</v>
      </c>
      <c r="K238" s="38"/>
      <c r="L238" s="38"/>
    </row>
    <row r="239" spans="1:12" s="39" customFormat="1" ht="63" customHeight="1" x14ac:dyDescent="0.25">
      <c r="A239" s="36"/>
      <c r="B239" s="56" t="s">
        <v>369</v>
      </c>
      <c r="C239" s="38"/>
      <c r="D239" s="38">
        <v>0</v>
      </c>
      <c r="E239" s="38">
        <v>2490.91</v>
      </c>
      <c r="F239" s="38"/>
      <c r="G239" s="38"/>
      <c r="H239" s="38"/>
      <c r="I239" s="38" t="s">
        <v>60</v>
      </c>
      <c r="J239" s="38">
        <f t="shared" si="82"/>
        <v>2490.91</v>
      </c>
      <c r="K239" s="38"/>
      <c r="L239" s="38"/>
    </row>
    <row r="240" spans="1:12" s="39" customFormat="1" ht="51.75" customHeight="1" x14ac:dyDescent="0.25">
      <c r="A240" s="36"/>
      <c r="B240" s="56" t="s">
        <v>370</v>
      </c>
      <c r="C240" s="38"/>
      <c r="D240" s="38">
        <v>0</v>
      </c>
      <c r="E240" s="38">
        <v>278</v>
      </c>
      <c r="F240" s="38"/>
      <c r="G240" s="38"/>
      <c r="H240" s="38"/>
      <c r="I240" s="38" t="s">
        <v>60</v>
      </c>
      <c r="J240" s="38"/>
      <c r="K240" s="38"/>
      <c r="L240" s="38"/>
    </row>
    <row r="241" spans="1:12" s="39" customFormat="1" ht="78" customHeight="1" x14ac:dyDescent="0.25">
      <c r="A241" s="36"/>
      <c r="B241" s="56" t="s">
        <v>371</v>
      </c>
      <c r="C241" s="38"/>
      <c r="D241" s="38">
        <v>0</v>
      </c>
      <c r="E241" s="38">
        <v>373</v>
      </c>
      <c r="F241" s="38"/>
      <c r="G241" s="38"/>
      <c r="H241" s="38"/>
      <c r="I241" s="38" t="s">
        <v>60</v>
      </c>
      <c r="J241" s="38"/>
      <c r="K241" s="38"/>
      <c r="L241" s="38"/>
    </row>
    <row r="242" spans="1:12" s="39" customFormat="1" ht="96.75" customHeight="1" x14ac:dyDescent="0.25">
      <c r="A242" s="36"/>
      <c r="B242" s="56" t="s">
        <v>372</v>
      </c>
      <c r="C242" s="38"/>
      <c r="D242" s="38">
        <v>0</v>
      </c>
      <c r="E242" s="38">
        <v>7.7041700000000004</v>
      </c>
      <c r="F242" s="38"/>
      <c r="G242" s="38"/>
      <c r="H242" s="38"/>
      <c r="I242" s="38" t="s">
        <v>60</v>
      </c>
      <c r="J242" s="38"/>
      <c r="K242" s="38"/>
      <c r="L242" s="38"/>
    </row>
    <row r="243" spans="1:12" s="39" customFormat="1" ht="91.5" customHeight="1" x14ac:dyDescent="0.25">
      <c r="A243" s="36"/>
      <c r="B243" s="56" t="s">
        <v>373</v>
      </c>
      <c r="C243" s="38"/>
      <c r="D243" s="38">
        <v>2096</v>
      </c>
      <c r="E243" s="38">
        <v>2096</v>
      </c>
      <c r="F243" s="38"/>
      <c r="G243" s="38" t="e">
        <f t="shared" si="79"/>
        <v>#DIV/0!</v>
      </c>
      <c r="H243" s="38">
        <f t="shared" si="80"/>
        <v>2096</v>
      </c>
      <c r="I243" s="38">
        <f t="shared" si="81"/>
        <v>100</v>
      </c>
      <c r="J243" s="38">
        <f t="shared" si="82"/>
        <v>0</v>
      </c>
      <c r="K243" s="38" t="e">
        <f t="shared" si="83"/>
        <v>#DIV/0!</v>
      </c>
      <c r="L243" s="38">
        <f t="shared" si="84"/>
        <v>2096</v>
      </c>
    </row>
    <row r="244" spans="1:12" s="30" customFormat="1" ht="34.5" customHeight="1" x14ac:dyDescent="0.25">
      <c r="A244" s="73" t="s">
        <v>374</v>
      </c>
      <c r="B244" s="74" t="s">
        <v>375</v>
      </c>
      <c r="C244" s="29"/>
      <c r="D244" s="29">
        <v>289.35111999999998</v>
      </c>
      <c r="E244" s="29">
        <v>289.35111999999998</v>
      </c>
      <c r="F244" s="29">
        <v>0</v>
      </c>
      <c r="G244" s="29"/>
      <c r="H244" s="29">
        <f t="shared" si="80"/>
        <v>289.35111999999998</v>
      </c>
      <c r="I244" s="29">
        <f t="shared" si="81"/>
        <v>100</v>
      </c>
      <c r="J244" s="29">
        <f t="shared" si="82"/>
        <v>0</v>
      </c>
      <c r="K244" s="29"/>
      <c r="L244" s="29">
        <f t="shared" si="84"/>
        <v>289.35111999999998</v>
      </c>
    </row>
    <row r="245" spans="1:12" s="30" customFormat="1" ht="78" hidden="1" customHeight="1" x14ac:dyDescent="0.25">
      <c r="A245" s="73" t="s">
        <v>376</v>
      </c>
      <c r="B245" s="74" t="s">
        <v>377</v>
      </c>
      <c r="C245" s="29">
        <v>0</v>
      </c>
      <c r="D245" s="29">
        <v>0</v>
      </c>
      <c r="E245" s="29">
        <v>0</v>
      </c>
      <c r="F245" s="29">
        <v>10</v>
      </c>
      <c r="G245" s="29"/>
      <c r="H245" s="29">
        <f t="shared" si="80"/>
        <v>0</v>
      </c>
      <c r="I245" s="29"/>
      <c r="J245" s="29">
        <f t="shared" si="82"/>
        <v>0</v>
      </c>
      <c r="K245" s="29">
        <f t="shared" si="83"/>
        <v>0</v>
      </c>
      <c r="L245" s="29">
        <f t="shared" si="84"/>
        <v>-10</v>
      </c>
    </row>
    <row r="246" spans="1:12" s="30" customFormat="1" ht="64.5" customHeight="1" x14ac:dyDescent="0.25">
      <c r="A246" s="31" t="s">
        <v>378</v>
      </c>
      <c r="B246" s="32" t="s">
        <v>379</v>
      </c>
      <c r="C246" s="29">
        <f>SUM(C247:C248)</f>
        <v>0</v>
      </c>
      <c r="D246" s="29">
        <f t="shared" ref="D246:F246" si="89">SUM(D247:D248)</f>
        <v>20063.819749999999</v>
      </c>
      <c r="E246" s="29">
        <f t="shared" si="89"/>
        <v>20063.819749999999</v>
      </c>
      <c r="F246" s="29">
        <f t="shared" si="89"/>
        <v>10321.92376</v>
      </c>
      <c r="G246" s="29"/>
      <c r="H246" s="29">
        <f t="shared" si="80"/>
        <v>20063.819749999999</v>
      </c>
      <c r="I246" s="29">
        <f t="shared" si="81"/>
        <v>100</v>
      </c>
      <c r="J246" s="29">
        <f t="shared" si="82"/>
        <v>0</v>
      </c>
      <c r="K246" s="29">
        <f t="shared" si="83"/>
        <v>194.38062338487956</v>
      </c>
      <c r="L246" s="29">
        <f t="shared" si="84"/>
        <v>9741.8959899999991</v>
      </c>
    </row>
    <row r="247" spans="1:12" ht="78" hidden="1" customHeight="1" x14ac:dyDescent="0.25">
      <c r="A247" s="33" t="s">
        <v>380</v>
      </c>
      <c r="B247" s="48" t="s">
        <v>381</v>
      </c>
      <c r="C247" s="35"/>
      <c r="D247" s="35">
        <v>16754.396199999999</v>
      </c>
      <c r="E247" s="35">
        <v>16754.396199999999</v>
      </c>
      <c r="F247" s="35">
        <v>6083.64192</v>
      </c>
      <c r="G247" s="35" t="e">
        <f t="shared" si="79"/>
        <v>#DIV/0!</v>
      </c>
      <c r="H247" s="35">
        <f t="shared" si="80"/>
        <v>16754.396199999999</v>
      </c>
      <c r="I247" s="35">
        <f t="shared" si="81"/>
        <v>100</v>
      </c>
      <c r="J247" s="35">
        <f t="shared" si="82"/>
        <v>0</v>
      </c>
      <c r="K247" s="35">
        <f t="shared" si="83"/>
        <v>275.40076191729577</v>
      </c>
      <c r="L247" s="35">
        <f t="shared" si="84"/>
        <v>10670.754279999999</v>
      </c>
    </row>
    <row r="248" spans="1:12" ht="78" hidden="1" customHeight="1" x14ac:dyDescent="0.25">
      <c r="A248" s="33" t="s">
        <v>382</v>
      </c>
      <c r="B248" s="48" t="s">
        <v>383</v>
      </c>
      <c r="C248" s="35"/>
      <c r="D248" s="35">
        <v>3309.42355</v>
      </c>
      <c r="E248" s="35">
        <v>3309.42355</v>
      </c>
      <c r="F248" s="35">
        <v>4238.2818399999996</v>
      </c>
      <c r="G248" s="35" t="e">
        <f t="shared" si="79"/>
        <v>#DIV/0!</v>
      </c>
      <c r="H248" s="35">
        <f t="shared" si="80"/>
        <v>3309.42355</v>
      </c>
      <c r="I248" s="35">
        <f t="shared" si="81"/>
        <v>100</v>
      </c>
      <c r="J248" s="35">
        <f t="shared" si="82"/>
        <v>0</v>
      </c>
      <c r="K248" s="35">
        <f t="shared" si="83"/>
        <v>78.084083950396291</v>
      </c>
      <c r="L248" s="35">
        <f t="shared" si="84"/>
        <v>-928.85828999999967</v>
      </c>
    </row>
    <row r="249" spans="1:12" s="30" customFormat="1" ht="51.75" customHeight="1" x14ac:dyDescent="0.25">
      <c r="A249" s="31" t="s">
        <v>384</v>
      </c>
      <c r="B249" s="32" t="s">
        <v>385</v>
      </c>
      <c r="C249" s="29">
        <f>C250</f>
        <v>0</v>
      </c>
      <c r="D249" s="29">
        <f t="shared" ref="D249:F249" si="90">D250</f>
        <v>8577.1093999999994</v>
      </c>
      <c r="E249" s="29">
        <f t="shared" si="90"/>
        <v>-53715.510929999997</v>
      </c>
      <c r="F249" s="29">
        <f t="shared" si="90"/>
        <v>-52708.305189999999</v>
      </c>
      <c r="G249" s="29"/>
      <c r="H249" s="29">
        <f t="shared" si="80"/>
        <v>-53715.510929999997</v>
      </c>
      <c r="I249" s="29">
        <f t="shared" si="81"/>
        <v>-626.26589477802395</v>
      </c>
      <c r="J249" s="29">
        <f t="shared" si="82"/>
        <v>-62292.620329999998</v>
      </c>
      <c r="K249" s="29">
        <f t="shared" si="83"/>
        <v>101.91090519106862</v>
      </c>
      <c r="L249" s="29">
        <f t="shared" si="84"/>
        <v>-1007.2057399999976</v>
      </c>
    </row>
    <row r="250" spans="1:12" ht="78" hidden="1" customHeight="1" x14ac:dyDescent="0.25">
      <c r="A250" s="33" t="s">
        <v>386</v>
      </c>
      <c r="B250" s="48" t="s">
        <v>387</v>
      </c>
      <c r="C250" s="35"/>
      <c r="D250" s="35">
        <v>8577.1093999999994</v>
      </c>
      <c r="E250" s="35">
        <v>-53715.510929999997</v>
      </c>
      <c r="F250" s="35">
        <v>-52708.305189999999</v>
      </c>
      <c r="G250" s="35" t="e">
        <f t="shared" si="79"/>
        <v>#DIV/0!</v>
      </c>
      <c r="H250" s="35">
        <f t="shared" si="80"/>
        <v>-53715.510929999997</v>
      </c>
      <c r="I250" s="35">
        <f t="shared" si="81"/>
        <v>-626.26589477802395</v>
      </c>
      <c r="J250" s="35">
        <f t="shared" si="82"/>
        <v>-62292.620329999998</v>
      </c>
      <c r="K250" s="35">
        <f t="shared" si="83"/>
        <v>101.91090519106862</v>
      </c>
      <c r="L250" s="35">
        <f t="shared" si="84"/>
        <v>-1007.2057399999976</v>
      </c>
    </row>
    <row r="251" spans="1:12" s="30" customFormat="1" ht="25.5" customHeight="1" x14ac:dyDescent="0.25">
      <c r="A251" s="27"/>
      <c r="B251" s="28" t="s">
        <v>388</v>
      </c>
      <c r="C251" s="29">
        <f>C6+C106</f>
        <v>9001016.9600000009</v>
      </c>
      <c r="D251" s="29">
        <f>D6+D106</f>
        <v>8937632.9518800005</v>
      </c>
      <c r="E251" s="29">
        <f>E6+E106</f>
        <v>8932950.2516600005</v>
      </c>
      <c r="F251" s="29">
        <f>F6+F106</f>
        <v>6694844.6642599991</v>
      </c>
      <c r="G251" s="29">
        <f t="shared" si="79"/>
        <v>99.243788689183845</v>
      </c>
      <c r="H251" s="29">
        <f t="shared" si="80"/>
        <v>-68066.708340000361</v>
      </c>
      <c r="I251" s="29">
        <f t="shared" si="81"/>
        <v>99.947606930770021</v>
      </c>
      <c r="J251" s="29">
        <f t="shared" si="82"/>
        <v>-4682.7002199999988</v>
      </c>
      <c r="K251" s="29">
        <f t="shared" si="83"/>
        <v>133.43028404151011</v>
      </c>
      <c r="L251" s="29">
        <f t="shared" si="84"/>
        <v>2238105.5874000015</v>
      </c>
    </row>
    <row r="252" spans="1:12" ht="12.75" customHeight="1" x14ac:dyDescent="0.25"/>
    <row r="253" spans="1:12" ht="12.75" customHeight="1" x14ac:dyDescent="0.25"/>
    <row r="254" spans="1:12" ht="12.75" customHeight="1" x14ac:dyDescent="0.25"/>
    <row r="255" spans="1:12" ht="12.75" customHeight="1" x14ac:dyDescent="0.25">
      <c r="E255" s="75"/>
    </row>
  </sheetData>
  <mergeCells count="2">
    <mergeCell ref="E1:I1"/>
    <mergeCell ref="A3:F3"/>
  </mergeCells>
  <pageMargins left="1.1811023622047245" right="0.39370078740157483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2023-02-27T09:05:46Z</cp:lastPrinted>
  <dcterms:created xsi:type="dcterms:W3CDTF">2023-02-27T09:04:39Z</dcterms:created>
  <dcterms:modified xsi:type="dcterms:W3CDTF">2023-02-27T09:06:44Z</dcterms:modified>
</cp:coreProperties>
</file>